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66925"/>
  <xr:revisionPtr revIDLastSave="1" documentId="8_{FB7F536A-256D-46DD-A0E9-3B955F4B9C15}" xr6:coauthVersionLast="47" xr6:coauthVersionMax="47" xr10:uidLastSave="{04F8A328-3ABD-4BE1-AB3C-9E07310AD12E}"/>
  <bookViews>
    <workbookView xWindow="-120" yWindow="-120" windowWidth="29040" windowHeight="15720" xr2:uid="{00000000-000D-0000-FFFF-FFFF00000000}"/>
  </bookViews>
  <sheets>
    <sheet name="Budget" sheetId="2" r:id="rId1"/>
    <sheet name="Ra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112" i="2"/>
  <c r="B102" i="2"/>
  <c r="B96" i="2"/>
  <c r="B71" i="2"/>
  <c r="B55" i="2"/>
  <c r="B30" i="2"/>
  <c r="B20" i="2"/>
  <c r="B115" i="2" s="1"/>
  <c r="B107" i="2"/>
  <c r="C132" i="2"/>
  <c r="C131" i="2"/>
  <c r="C112" i="2"/>
  <c r="C107" i="2"/>
  <c r="C102" i="2"/>
  <c r="C96" i="2"/>
  <c r="C86" i="2"/>
  <c r="C55" i="2"/>
  <c r="C115" i="2"/>
  <c r="E112" i="2"/>
  <c r="E107" i="2"/>
  <c r="E102" i="2"/>
  <c r="E96" i="2"/>
  <c r="E86" i="2"/>
  <c r="E71" i="2"/>
  <c r="E55" i="2"/>
  <c r="E30" i="2"/>
  <c r="E20" i="2"/>
  <c r="E115" i="2" s="1"/>
  <c r="G131" i="2"/>
  <c r="E131" i="2"/>
  <c r="E132" i="2"/>
  <c r="D107" i="2"/>
  <c r="D86" i="2"/>
  <c r="D71" i="2"/>
  <c r="D112" i="2"/>
  <c r="F112" i="2"/>
  <c r="D102" i="2"/>
  <c r="D96" i="2"/>
  <c r="D55" i="2"/>
  <c r="D30" i="2"/>
  <c r="G102" i="2"/>
  <c r="G96" i="2"/>
  <c r="G86" i="2"/>
  <c r="G71" i="2"/>
  <c r="G55" i="2"/>
  <c r="G30" i="2"/>
  <c r="G20" i="2"/>
  <c r="G115" i="2" s="1"/>
  <c r="G25" i="2"/>
  <c r="F102" i="2"/>
  <c r="F96" i="2"/>
  <c r="F71" i="2"/>
  <c r="B116" i="2" l="1"/>
  <c r="B117" i="2" s="1"/>
  <c r="E116" i="2"/>
  <c r="E117" i="2" s="1"/>
  <c r="C116" i="2"/>
  <c r="C117" i="2" s="1"/>
  <c r="D116" i="2"/>
  <c r="F27" i="2"/>
  <c r="F29" i="2" s="1"/>
  <c r="I29" i="2"/>
  <c r="I28" i="2"/>
  <c r="F28" i="2" l="1"/>
  <c r="F30" i="2" s="1"/>
  <c r="F55" i="2" l="1"/>
  <c r="F15" i="2"/>
  <c r="F6" i="2"/>
  <c r="D6" i="2" s="1"/>
  <c r="D20" i="2" s="1"/>
  <c r="D115" i="2" s="1"/>
  <c r="F20" i="2" l="1"/>
  <c r="F115" i="2" s="1"/>
  <c r="F86" i="2"/>
  <c r="I131" i="2"/>
  <c r="I96" i="2"/>
  <c r="I86" i="2"/>
  <c r="I71" i="2"/>
  <c r="I55" i="2"/>
  <c r="I30" i="2"/>
  <c r="I20" i="2"/>
  <c r="I115" i="2" s="1"/>
  <c r="K139" i="2"/>
  <c r="I25" i="2" l="1"/>
  <c r="H10" i="2"/>
  <c r="H9" i="2"/>
  <c r="H49" i="2"/>
  <c r="K25" i="2" l="1"/>
  <c r="D43" i="3" l="1"/>
  <c r="E44" i="3" s="1"/>
  <c r="D39" i="3"/>
  <c r="D36" i="3"/>
  <c r="D14" i="3"/>
  <c r="E27" i="3"/>
  <c r="E26" i="3"/>
  <c r="E28" i="3" s="1"/>
  <c r="E23" i="3"/>
  <c r="E22" i="3"/>
  <c r="D7" i="3"/>
  <c r="K131" i="2"/>
  <c r="E18" i="3" l="1"/>
  <c r="E40" i="3"/>
  <c r="E45" i="3" s="1"/>
  <c r="E24" i="3"/>
  <c r="E30" i="3" s="1"/>
  <c r="H41" i="2"/>
  <c r="H46" i="2"/>
  <c r="H40" i="2"/>
  <c r="H27" i="2"/>
  <c r="K102" i="2"/>
  <c r="K96" i="2"/>
  <c r="K86" i="2"/>
  <c r="K71" i="2"/>
  <c r="H29" i="2"/>
  <c r="H55" i="2" l="1"/>
  <c r="J102" i="2"/>
  <c r="H102" i="2"/>
  <c r="J96" i="2"/>
  <c r="H96" i="2"/>
  <c r="J86" i="2" l="1"/>
  <c r="H86" i="2"/>
  <c r="J71" i="2" l="1"/>
  <c r="H30" i="2"/>
  <c r="H20" i="2" l="1"/>
  <c r="H115" i="2" s="1"/>
  <c r="H71" i="2"/>
  <c r="J55" i="2" l="1"/>
  <c r="K55" i="2"/>
  <c r="J30" i="2"/>
  <c r="K30" i="2"/>
  <c r="J20" i="2"/>
  <c r="J115" i="2" s="1"/>
  <c r="K20" i="2"/>
  <c r="K115" i="2" s="1"/>
  <c r="K107" i="2"/>
  <c r="H107" i="2"/>
  <c r="H116" i="2" s="1"/>
  <c r="H117" i="2" s="1"/>
  <c r="J107" i="2"/>
  <c r="F107" i="2"/>
  <c r="F116" i="2" s="1"/>
  <c r="I107" i="2"/>
  <c r="I116" i="2" s="1"/>
  <c r="I117" i="2" s="1"/>
  <c r="G107" i="2"/>
  <c r="G116" i="2" s="1"/>
  <c r="G117" i="2" s="1"/>
  <c r="J116" i="2" l="1"/>
  <c r="J117" i="2" s="1"/>
  <c r="K116" i="2"/>
  <c r="K141" i="2" s="1"/>
  <c r="D117" i="2"/>
  <c r="F117" i="2"/>
  <c r="K1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7F40DCF6-1D37-43B1-ADA9-CE63204B126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year plus 2.99%</t>
        </r>
      </text>
    </comment>
    <comment ref="D6" authorId="0" shapeId="0" xr:uid="{594E2163-6117-4D93-82C9-2444E03090B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Prior year plus 6%</t>
        </r>
      </text>
    </commen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Year plus 2.99% in line with Govt guidance</t>
        </r>
      </text>
    </comment>
    <comment ref="F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year plus 8%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Some income received last year
</t>
        </r>
      </text>
    </comment>
    <comment ref="B27" authorId="0" shapeId="0" xr:uid="{E8530EEC-0461-41CC-A162-648240F1F44C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Base £28,254 + 4%</t>
        </r>
      </text>
    </comment>
    <comment ref="D27" authorId="0" shapeId="0" xr:uid="{BF0DFA07-BF16-4E0D-9ABD-293FADFB937E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Base £28,254 + 4%</t>
        </r>
      </text>
    </comment>
    <comment ref="F2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last year estimate + 6%</t>
        </r>
      </text>
    </comment>
    <comment ref="B28" authorId="0" shapeId="0" xr:uid="{780EE447-4109-4FA6-9190-51B43AF5351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of salary after first £5,000</t>
        </r>
      </text>
    </comment>
    <comment ref="D28" authorId="0" shapeId="0" xr:uid="{B72B2D8F-AD5B-4422-866F-FBF26826BC31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10% of salary</t>
        </r>
      </text>
    </comment>
    <comment ref="F2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8.8% of pay</t>
        </r>
      </text>
    </comment>
    <comment ref="B29" authorId="0" shapeId="0" xr:uid="{840E2071-817E-40C7-9FAA-BCF1F7C94E7F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23.7 % of salary</t>
        </r>
      </text>
    </comment>
    <comment ref="D29" authorId="0" shapeId="0" xr:uid="{76B86217-9998-460E-8F20-0B7751C8A5B8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23% of salary</t>
        </r>
      </text>
    </comment>
    <comment ref="F2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23.7% of pay</t>
        </r>
      </text>
    </comment>
    <comment ref="B39" authorId="0" shapeId="0" xr:uid="{C966E5B7-7F70-415B-8C0B-3CC508751B97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Plus 3% on prior year</t>
        </r>
      </text>
    </comment>
    <comment ref="D39" authorId="0" shapeId="0" xr:uid="{24D8085B-F103-4939-859F-1816F5E4898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Plus 5% on prior year</t>
        </r>
      </text>
    </comment>
    <comment ref="I3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arrears</t>
        </r>
      </text>
    </comment>
    <comment ref="I4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new laptop</t>
        </r>
      </text>
    </comment>
    <comment ref="B49" authorId="0" shapeId="0" xr:uid="{0DA2B97C-698F-45D5-AD0F-41D35258B36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Plus 5% on prior year</t>
        </r>
      </text>
    </comment>
    <comment ref="D49" authorId="0" shapeId="0" xr:uid="{06C5335E-731E-44F1-8401-34452C3F3D89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Plus 5% on prior year</t>
        </r>
      </text>
    </comment>
    <comment ref="I5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2470 Chapel
2950 Chapel
4400 Railings
1100 Trees
2380 Waymark ppsts
All above are one off costs
05/12/2022</t>
        </r>
      </text>
    </comment>
    <comment ref="I6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Rates £10,710.  Arrears £15,420</t>
        </r>
      </text>
    </comment>
    <comment ref="I6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Author:
3400 discs
2470 Burial Ground</t>
        </r>
      </text>
    </comment>
    <comment ref="B75" authorId="0" shapeId="0" xr:uid="{EB103524-B671-4296-8117-6E3D76B2868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Pond Maintenance to be moved to Environment Budget for 2025/26</t>
        </r>
      </text>
    </comment>
    <comment ref="B79" authorId="0" shapeId="0" xr:uid="{4692D45E-9896-4B9E-96AD-23711007D5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Quotation awaited for tree survey and tree stock replenishment</t>
        </r>
      </text>
    </comment>
    <comment ref="D79" authorId="0" shapeId="0" xr:uid="{55F49774-315C-42A1-AE00-EED39C312CD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Consultancy cost for management of plan</t>
        </r>
      </text>
    </comment>
    <comment ref="B83" authorId="0" shapeId="0" xr:uid="{CE5113AA-107E-4922-A955-06D98CDCD16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Annual maintenance fee to be confirmed</t>
        </r>
      </text>
    </comment>
    <comment ref="B85" authorId="0" shapeId="0" xr:uid="{A30861A6-FC1A-45B7-9546-30AFA305C13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£1000 to be funded from C&amp;W Reserves</t>
        </r>
      </text>
    </comment>
    <comment ref="F9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Annual cost is £1700 but we have £1200 credit from prior years in the accounts</t>
        </r>
      </text>
    </comment>
    <comment ref="F9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Revised speification and quote</t>
        </r>
      </text>
    </comment>
    <comment ref="I10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Some expenses paid last year</t>
        </r>
      </text>
    </comment>
  </commentList>
</comments>
</file>

<file path=xl/sharedStrings.xml><?xml version="1.0" encoding="utf-8"?>
<sst xmlns="http://schemas.openxmlformats.org/spreadsheetml/2006/main" count="251" uniqueCount="173">
  <si>
    <t>Notes</t>
  </si>
  <si>
    <t xml:space="preserve">21/22 
Budget </t>
  </si>
  <si>
    <t>2022/23
Budget</t>
  </si>
  <si>
    <t>Y/E MARCH 2022</t>
  </si>
  <si>
    <t>Y/E MARCH 2021</t>
  </si>
  <si>
    <t>Budget</t>
  </si>
  <si>
    <t xml:space="preserve">Actual </t>
  </si>
  <si>
    <t>Y/E MARCH 2020</t>
  </si>
  <si>
    <t>Y/E MARCH 2019</t>
  </si>
  <si>
    <t>Y/E MARCH 2018</t>
  </si>
  <si>
    <t>INCOME</t>
  </si>
  <si>
    <t>Precept</t>
  </si>
  <si>
    <t>Burial ground plots</t>
  </si>
  <si>
    <t>Burial ground - other income</t>
  </si>
  <si>
    <t>Wayleaves income</t>
  </si>
  <si>
    <t>Devolution contribution</t>
  </si>
  <si>
    <t>Licence income</t>
  </si>
  <si>
    <t>Fete income</t>
  </si>
  <si>
    <t>Misc. income</t>
  </si>
  <si>
    <t>EXPENDITURE</t>
  </si>
  <si>
    <t>SALARIES, PAYE &amp; NI</t>
  </si>
  <si>
    <t>ADMINISTRATION</t>
  </si>
  <si>
    <t>Clerk's salary</t>
  </si>
  <si>
    <t>Employer's National Insurance</t>
  </si>
  <si>
    <t>Employer's Pension Scheme</t>
  </si>
  <si>
    <t>Photocopier</t>
  </si>
  <si>
    <t>Postage</t>
  </si>
  <si>
    <t>Office rent</t>
  </si>
  <si>
    <t>Office electricity</t>
  </si>
  <si>
    <t>Wages - cleaning</t>
  </si>
  <si>
    <t xml:space="preserve">Equipment &amp; software </t>
  </si>
  <si>
    <t>Training - clerk</t>
  </si>
  <si>
    <t>Training - councillors</t>
  </si>
  <si>
    <t>Subscriptions</t>
  </si>
  <si>
    <t>Insurance</t>
  </si>
  <si>
    <t>Digital mapping</t>
  </si>
  <si>
    <t>Website</t>
  </si>
  <si>
    <t>APM/Elections/Public Meetings</t>
  </si>
  <si>
    <t>Audit &amp; Accountancy Fees &amp; Bank Charges</t>
  </si>
  <si>
    <t>Advertising</t>
  </si>
  <si>
    <t>Sundry expenses - Clerk/Councillors</t>
  </si>
  <si>
    <t>S137 Grants</t>
  </si>
  <si>
    <t>Office - non-domestic rates</t>
  </si>
  <si>
    <t>Burial ground - burials</t>
  </si>
  <si>
    <t xml:space="preserve">Maintenance </t>
  </si>
  <si>
    <t>Water</t>
  </si>
  <si>
    <t>Electricity</t>
  </si>
  <si>
    <t>Business rates</t>
  </si>
  <si>
    <t>Chapel Maintenance</t>
  </si>
  <si>
    <t>Marketing</t>
  </si>
  <si>
    <t>General costs</t>
  </si>
  <si>
    <t>BURIAL GROUND</t>
  </si>
  <si>
    <t>COMMON &amp; WOODLANDS</t>
  </si>
  <si>
    <t>Ground maintenance</t>
  </si>
  <si>
    <t>Pond Maintenance</t>
  </si>
  <si>
    <t>Consultancy -  tree inspections etc</t>
  </si>
  <si>
    <t xml:space="preserve">Safety &amp; emergency tree work </t>
  </si>
  <si>
    <t>Dog bin maintenance</t>
  </si>
  <si>
    <t>Woodland Management Plan</t>
  </si>
  <si>
    <t xml:space="preserve">Chiltern Society - work </t>
  </si>
  <si>
    <t xml:space="preserve">Sundry expenses </t>
  </si>
  <si>
    <t>C&amp;W Capital Fund Reserves</t>
  </si>
  <si>
    <t>TRANSPORT &amp; HIGHWAYS</t>
  </si>
  <si>
    <t>Streetlights - maintenance</t>
  </si>
  <si>
    <t>Streetlights - electricity</t>
  </si>
  <si>
    <t xml:space="preserve">Devolved services </t>
  </si>
  <si>
    <t>MVAS Maintenance</t>
  </si>
  <si>
    <t xml:space="preserve">MVAS Capital Fund </t>
  </si>
  <si>
    <t>Streetlight Capital Fund</t>
  </si>
  <si>
    <t>ENVIRONMENT &amp; SUSTAINABILITY</t>
  </si>
  <si>
    <t>Biodiversity surveys/promotion</t>
  </si>
  <si>
    <t>Community engagement</t>
  </si>
  <si>
    <t>VILLAGE COMMUNITY</t>
  </si>
  <si>
    <t>Telephone &amp; broadband</t>
  </si>
  <si>
    <t>Memorial safety maintenance</t>
  </si>
  <si>
    <t xml:space="preserve">Events - annual activities </t>
  </si>
  <si>
    <t>Communications/Annual Review</t>
  </si>
  <si>
    <t>Burial ground - memorials</t>
  </si>
  <si>
    <t xml:space="preserve">Road way to upper ground </t>
  </si>
  <si>
    <t xml:space="preserve">
Budget </t>
  </si>
  <si>
    <t>General Reserves</t>
  </si>
  <si>
    <t>Burial Ground Reserve</t>
  </si>
  <si>
    <t>Common &amp; Woodlands Reserve: 10 year Management Plan</t>
  </si>
  <si>
    <t>Streetlighting Reserve</t>
  </si>
  <si>
    <t>Devolved Services Reserve</t>
  </si>
  <si>
    <t>50% Match Funding</t>
  </si>
  <si>
    <t>Pond Refurbishment</t>
  </si>
  <si>
    <t>MVAS Renewal</t>
  </si>
  <si>
    <t>Replacement Office</t>
  </si>
  <si>
    <t>Fund to enable us to take advantage of any match funding available from Bucks</t>
  </si>
  <si>
    <t>This can probably be released</t>
  </si>
  <si>
    <t>Fund for replacement of worn out MVAS units</t>
  </si>
  <si>
    <t>Fund for replacement of worn out street lights</t>
  </si>
  <si>
    <t>Woodland mangement plan</t>
  </si>
  <si>
    <t>To fund work related to the Burial Ground</t>
  </si>
  <si>
    <t>The pond will shortly require significant work</t>
  </si>
  <si>
    <t>Designed to give us a reserve against significant changes in our office arrangements</t>
  </si>
  <si>
    <t>RESERVES</t>
  </si>
  <si>
    <t>INCOME &amp; EXPENDITURE TOTALS</t>
  </si>
  <si>
    <t>Excess expediture over income</t>
  </si>
  <si>
    <t>2017/2018</t>
  </si>
  <si>
    <t>2018/2019</t>
  </si>
  <si>
    <t>2019/2020</t>
  </si>
  <si>
    <t>2020/2021</t>
  </si>
  <si>
    <t>Burial Ground</t>
  </si>
  <si>
    <t>Office</t>
  </si>
  <si>
    <t>2021/2022</t>
  </si>
  <si>
    <t>Period</t>
  </si>
  <si>
    <t>What</t>
  </si>
  <si>
    <t>Comment</t>
  </si>
  <si>
    <t>Paid y/e 31/3/21</t>
  </si>
  <si>
    <t>See repayment schedule</t>
  </si>
  <si>
    <t>Paid</t>
  </si>
  <si>
    <t>Will be paid by y/e 31/3/22</t>
  </si>
  <si>
    <t>Repayment schedule for arrears, effective from 1/4/21</t>
  </si>
  <si>
    <t>Non-domestic rates</t>
  </si>
  <si>
    <t>Reserve movements</t>
  </si>
  <si>
    <t>BG rates from General reserve</t>
  </si>
  <si>
    <t>BG rates from Burial ground reserve</t>
  </si>
  <si>
    <t>Capital contribution-rebuild reserves non-dom rates arrears</t>
  </si>
  <si>
    <t>Email DCK 16/12/21</t>
  </si>
  <si>
    <t>Email Cathy 26/2/21</t>
  </si>
  <si>
    <t>Email Sam 23/3/21</t>
  </si>
  <si>
    <t>Office rates from General reserve</t>
  </si>
  <si>
    <t>Amount/£</t>
  </si>
  <si>
    <t>Installments</t>
  </si>
  <si>
    <t>Date</t>
  </si>
  <si>
    <t>Total office</t>
  </si>
  <si>
    <t>Total BG</t>
  </si>
  <si>
    <t>Total Office and BG</t>
  </si>
  <si>
    <t>BG arrears</t>
  </si>
  <si>
    <t>Office arrears</t>
  </si>
  <si>
    <t>Total arrears</t>
  </si>
  <si>
    <t xml:space="preserve">-General reserves are usually between 3 and 12 months, so £39k to £154k
-We are anticipating an underspend of £20k to £30k around on 21/22 budget, take the mid-point £25k
-Adding anticipated underspend to the current General Reserve would give a General Reserve of £62k
-We have already planned to take £12k from General Reserves to fund the rates arrears, leaving General Reserves of £50k
-If we plan to have the minimum General Reserve of £39k this give us the ability to take £11k out of reserves to fund the excess of expenditure over income for 22/23
 </t>
  </si>
  <si>
    <t>Currently we have appointed a surveyor to appeal the rating valution.  As of 2/1/22 this is still ongoing.</t>
  </si>
  <si>
    <t xml:space="preserve"> </t>
  </si>
  <si>
    <t>Y/E MARCH 2023</t>
  </si>
  <si>
    <t xml:space="preserve">Expenditure from reserves 21/22 </t>
  </si>
  <si>
    <t>Common and Woodland</t>
  </si>
  <si>
    <t>General Reserves Expenditure Funded Reserve</t>
  </si>
  <si>
    <t>Burial ground - chapel hire</t>
  </si>
  <si>
    <t>Stationery &amp; office supplies and postage</t>
  </si>
  <si>
    <t>Y/E MARCH 2024</t>
  </si>
  <si>
    <t>27.555.50</t>
  </si>
  <si>
    <t xml:space="preserve">  </t>
  </si>
  <si>
    <t>Total Annual Expenditure</t>
  </si>
  <si>
    <t>COMMUNICATIONS</t>
  </si>
  <si>
    <t>Actual</t>
  </si>
  <si>
    <t>Y/E MARCH 2025</t>
  </si>
  <si>
    <t>Estimated 31st March 2025</t>
  </si>
  <si>
    <t>Electricity credit reserve</t>
  </si>
  <si>
    <t>Interest received - current account (110)</t>
  </si>
  <si>
    <t>Interest received - deposit account (111)</t>
  </si>
  <si>
    <t>Total including General Reserves</t>
  </si>
  <si>
    <t>Total excluding General Reserves</t>
  </si>
  <si>
    <t>War Memorial</t>
  </si>
  <si>
    <t>Common and Tenterden Spinney paths</t>
  </si>
  <si>
    <t>31st March 2024</t>
  </si>
  <si>
    <t>Estimated 31/03/25</t>
  </si>
  <si>
    <t>Neighbourhood Plan</t>
  </si>
  <si>
    <t>Parish Centre Redevelopment</t>
  </si>
  <si>
    <t>General maintenance</t>
  </si>
  <si>
    <t>Grave maintenance</t>
  </si>
  <si>
    <t>TH Meadow Management Plan</t>
  </si>
  <si>
    <t>Website and publications</t>
  </si>
  <si>
    <t>Estimated 31st March 2026</t>
  </si>
  <si>
    <t>Estimated 31/03/26</t>
  </si>
  <si>
    <t>Village Fete</t>
  </si>
  <si>
    <t>Budget 2025-26 Total expenditure</t>
  </si>
  <si>
    <t>Budget 2025-26 Total income</t>
  </si>
  <si>
    <t xml:space="preserve">Burial Ground Custodian - wages </t>
  </si>
  <si>
    <t>Footpath maintenance</t>
  </si>
  <si>
    <t>CBPC Budget 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</si>
</sst>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7" borderId="0" applyNumberFormat="0" applyBorder="0" applyAlignment="0" applyProtection="0"/>
    <xf numFmtId="43" fontId="10" fillId="0" borderId="0" applyFont="0" applyFill="0" applyBorder="0" applyAlignment="0" applyProtection="0"/>
  </cellStyleXfs>
  <cellXfs count="290">
    <xf numFmtId="0" fontId="0" fillId="0" borderId="0" xfId="0"/>
    <xf numFmtId="0" fontId="3" fillId="0" borderId="1" xfId="0" applyFont="1" applyBorder="1" applyAlignment="1">
      <alignment horizontal="left" vertical="top" wrapText="1"/>
    </xf>
    <xf numFmtId="43" fontId="0" fillId="0" borderId="0" xfId="2" applyFont="1"/>
    <xf numFmtId="0" fontId="11" fillId="0" borderId="0" xfId="0" applyFont="1"/>
    <xf numFmtId="43" fontId="11" fillId="0" borderId="0" xfId="2" applyFont="1"/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43" fontId="0" fillId="0" borderId="0" xfId="0" applyNumberFormat="1"/>
    <xf numFmtId="0" fontId="11" fillId="0" borderId="0" xfId="0" applyFont="1" applyAlignment="1">
      <alignment vertical="center"/>
    </xf>
    <xf numFmtId="43" fontId="11" fillId="0" borderId="0" xfId="2" applyFont="1" applyAlignment="1">
      <alignment vertical="center"/>
    </xf>
    <xf numFmtId="43" fontId="0" fillId="0" borderId="21" xfId="0" applyNumberFormat="1" applyBorder="1"/>
    <xf numFmtId="14" fontId="0" fillId="0" borderId="0" xfId="0" applyNumberFormat="1"/>
    <xf numFmtId="43" fontId="0" fillId="0" borderId="22" xfId="2" applyFont="1" applyBorder="1"/>
    <xf numFmtId="43" fontId="0" fillId="0" borderId="22" xfId="0" applyNumberFormat="1" applyBorder="1"/>
    <xf numFmtId="43" fontId="0" fillId="0" borderId="23" xfId="0" applyNumberFormat="1" applyBorder="1"/>
    <xf numFmtId="43" fontId="0" fillId="0" borderId="24" xfId="0" applyNumberFormat="1" applyBorder="1"/>
    <xf numFmtId="0" fontId="4" fillId="3" borderId="2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3" borderId="15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4" fontId="5" fillId="4" borderId="10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2" fillId="4" borderId="3" xfId="0" applyNumberFormat="1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4" fontId="3" fillId="4" borderId="1" xfId="0" applyNumberFormat="1" applyFont="1" applyFill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4" fontId="3" fillId="4" borderId="4" xfId="0" applyNumberFormat="1" applyFont="1" applyFill="1" applyBorder="1" applyAlignment="1">
      <alignment vertical="top"/>
    </xf>
    <xf numFmtId="164" fontId="2" fillId="4" borderId="4" xfId="0" applyNumberFormat="1" applyFont="1" applyFill="1" applyBorder="1" applyAlignment="1">
      <alignment vertical="top"/>
    </xf>
    <xf numFmtId="164" fontId="4" fillId="0" borderId="13" xfId="0" applyNumberFormat="1" applyFont="1" applyBorder="1" applyAlignment="1">
      <alignment vertical="top"/>
    </xf>
    <xf numFmtId="4" fontId="7" fillId="4" borderId="13" xfId="0" applyNumberFormat="1" applyFont="1" applyFill="1" applyBorder="1" applyAlignment="1">
      <alignment vertical="top"/>
    </xf>
    <xf numFmtId="164" fontId="4" fillId="4" borderId="13" xfId="0" applyNumberFormat="1" applyFont="1" applyFill="1" applyBorder="1" applyAlignment="1">
      <alignment vertical="top"/>
    </xf>
    <xf numFmtId="164" fontId="4" fillId="4" borderId="14" xfId="0" applyNumberFormat="1" applyFont="1" applyFill="1" applyBorder="1" applyAlignment="1">
      <alignment vertical="top"/>
    </xf>
    <xf numFmtId="4" fontId="2" fillId="6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3" borderId="17" xfId="0" applyFont="1" applyFill="1" applyBorder="1" applyAlignment="1">
      <alignment horizontal="center" vertical="top" wrapText="1"/>
    </xf>
    <xf numFmtId="4" fontId="5" fillId="4" borderId="18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164" fontId="2" fillId="4" borderId="8" xfId="0" applyNumberFormat="1" applyFont="1" applyFill="1" applyBorder="1" applyAlignment="1">
      <alignment vertical="top"/>
    </xf>
    <xf numFmtId="164" fontId="2" fillId="6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4" borderId="1" xfId="0" applyNumberFormat="1" applyFont="1" applyFill="1" applyBorder="1" applyAlignment="1">
      <alignment vertical="top"/>
    </xf>
    <xf numFmtId="164" fontId="2" fillId="4" borderId="2" xfId="0" applyNumberFormat="1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4" fontId="2" fillId="4" borderId="4" xfId="0" applyNumberFormat="1" applyFont="1" applyFill="1" applyBorder="1" applyAlignment="1">
      <alignment vertical="top"/>
    </xf>
    <xf numFmtId="164" fontId="2" fillId="0" borderId="3" xfId="0" applyNumberFormat="1" applyFont="1" applyBorder="1" applyAlignment="1">
      <alignment vertical="top"/>
    </xf>
    <xf numFmtId="164" fontId="4" fillId="0" borderId="13" xfId="0" applyNumberFormat="1" applyFont="1" applyBorder="1" applyAlignment="1">
      <alignment horizontal="right" vertical="top"/>
    </xf>
    <xf numFmtId="4" fontId="4" fillId="4" borderId="13" xfId="0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horizontal="right" vertical="top"/>
    </xf>
    <xf numFmtId="4" fontId="2" fillId="4" borderId="8" xfId="0" applyNumberFormat="1" applyFont="1" applyFill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13" xfId="0" applyNumberFormat="1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164" fontId="2" fillId="8" borderId="1" xfId="0" applyNumberFormat="1" applyFont="1" applyFill="1" applyBorder="1" applyAlignment="1">
      <alignment vertical="top"/>
    </xf>
    <xf numFmtId="164" fontId="2" fillId="8" borderId="4" xfId="0" applyNumberFormat="1" applyFont="1" applyFill="1" applyBorder="1" applyAlignment="1">
      <alignment vertical="top"/>
    </xf>
    <xf numFmtId="164" fontId="4" fillId="8" borderId="25" xfId="0" applyNumberFormat="1" applyFont="1" applyFill="1" applyBorder="1" applyAlignment="1">
      <alignment vertical="top"/>
    </xf>
    <xf numFmtId="4" fontId="4" fillId="4" borderId="10" xfId="0" applyNumberFormat="1" applyFont="1" applyFill="1" applyBorder="1" applyAlignment="1">
      <alignment horizontal="center" vertical="top" wrapText="1"/>
    </xf>
    <xf numFmtId="8" fontId="0" fillId="0" borderId="0" xfId="0" applyNumberFormat="1"/>
    <xf numFmtId="4" fontId="4" fillId="4" borderId="1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8" borderId="0" xfId="0" applyFont="1" applyFill="1" applyAlignment="1">
      <alignment vertical="top"/>
    </xf>
    <xf numFmtId="0" fontId="4" fillId="5" borderId="15" xfId="0" applyFont="1" applyFill="1" applyBorder="1" applyAlignment="1">
      <alignment horizontal="center" vertical="top" wrapText="1"/>
    </xf>
    <xf numFmtId="164" fontId="2" fillId="8" borderId="8" xfId="0" applyNumberFormat="1" applyFont="1" applyFill="1" applyBorder="1" applyAlignment="1">
      <alignment vertical="top"/>
    </xf>
    <xf numFmtId="164" fontId="3" fillId="8" borderId="1" xfId="0" applyNumberFormat="1" applyFont="1" applyFill="1" applyBorder="1" applyAlignment="1">
      <alignment vertical="top"/>
    </xf>
    <xf numFmtId="164" fontId="4" fillId="8" borderId="7" xfId="0" applyNumberFormat="1" applyFont="1" applyFill="1" applyBorder="1" applyAlignment="1">
      <alignment vertical="top"/>
    </xf>
    <xf numFmtId="164" fontId="2" fillId="8" borderId="1" xfId="0" applyNumberFormat="1" applyFont="1" applyFill="1" applyBorder="1" applyAlignment="1">
      <alignment horizontal="right" vertical="top"/>
    </xf>
    <xf numFmtId="164" fontId="2" fillId="8" borderId="4" xfId="0" applyNumberFormat="1" applyFont="1" applyFill="1" applyBorder="1" applyAlignment="1">
      <alignment horizontal="right" vertical="top"/>
    </xf>
    <xf numFmtId="164" fontId="4" fillId="8" borderId="25" xfId="0" applyNumberFormat="1" applyFont="1" applyFill="1" applyBorder="1" applyAlignment="1">
      <alignment horizontal="right" vertical="top"/>
    </xf>
    <xf numFmtId="164" fontId="2" fillId="8" borderId="8" xfId="0" applyNumberFormat="1" applyFont="1" applyFill="1" applyBorder="1" applyAlignment="1">
      <alignment horizontal="right" vertical="top"/>
    </xf>
    <xf numFmtId="164" fontId="2" fillId="8" borderId="9" xfId="0" applyNumberFormat="1" applyFont="1" applyFill="1" applyBorder="1" applyAlignment="1">
      <alignment horizontal="right" vertical="top"/>
    </xf>
    <xf numFmtId="164" fontId="2" fillId="8" borderId="3" xfId="0" applyNumberFormat="1" applyFont="1" applyFill="1" applyBorder="1" applyAlignment="1">
      <alignment horizontal="right" vertical="top"/>
    </xf>
    <xf numFmtId="164" fontId="2" fillId="8" borderId="6" xfId="0" applyNumberFormat="1" applyFont="1" applyFill="1" applyBorder="1" applyAlignment="1">
      <alignment horizontal="right" vertical="top"/>
    </xf>
    <xf numFmtId="164" fontId="4" fillId="8" borderId="1" xfId="0" applyNumberFormat="1" applyFont="1" applyFill="1" applyBorder="1" applyAlignment="1">
      <alignment vertical="top"/>
    </xf>
    <xf numFmtId="0" fontId="2" fillId="8" borderId="0" xfId="0" applyFont="1" applyFill="1" applyAlignment="1">
      <alignment vertical="top"/>
    </xf>
    <xf numFmtId="0" fontId="2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164" fontId="2" fillId="8" borderId="5" xfId="0" applyNumberFormat="1" applyFont="1" applyFill="1" applyBorder="1" applyAlignment="1">
      <alignment horizontal="right" vertical="top"/>
    </xf>
    <xf numFmtId="164" fontId="2" fillId="8" borderId="26" xfId="0" applyNumberFormat="1" applyFont="1" applyFill="1" applyBorder="1" applyAlignment="1">
      <alignment vertical="top"/>
    </xf>
    <xf numFmtId="164" fontId="4" fillId="8" borderId="27" xfId="0" applyNumberFormat="1" applyFont="1" applyFill="1" applyBorder="1" applyAlignment="1">
      <alignment vertical="top"/>
    </xf>
    <xf numFmtId="164" fontId="2" fillId="8" borderId="5" xfId="0" applyNumberFormat="1" applyFont="1" applyFill="1" applyBorder="1" applyAlignment="1">
      <alignment vertical="top"/>
    </xf>
    <xf numFmtId="0" fontId="6" fillId="8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9" borderId="1" xfId="0" applyFont="1" applyFill="1" applyBorder="1" applyAlignment="1">
      <alignment vertical="top"/>
    </xf>
    <xf numFmtId="164" fontId="2" fillId="9" borderId="1" xfId="0" applyNumberFormat="1" applyFont="1" applyFill="1" applyBorder="1" applyAlignment="1">
      <alignment vertical="top"/>
    </xf>
    <xf numFmtId="0" fontId="4" fillId="9" borderId="0" xfId="0" applyFont="1" applyFill="1" applyAlignment="1">
      <alignment vertical="top"/>
    </xf>
    <xf numFmtId="0" fontId="6" fillId="9" borderId="1" xfId="0" applyFont="1" applyFill="1" applyBorder="1" applyAlignment="1">
      <alignment vertical="top"/>
    </xf>
    <xf numFmtId="164" fontId="4" fillId="9" borderId="3" xfId="0" applyNumberFormat="1" applyFont="1" applyFill="1" applyBorder="1" applyAlignment="1">
      <alignment vertical="top"/>
    </xf>
    <xf numFmtId="164" fontId="2" fillId="9" borderId="3" xfId="0" applyNumberFormat="1" applyFont="1" applyFill="1" applyBorder="1" applyAlignment="1">
      <alignment vertical="top"/>
    </xf>
    <xf numFmtId="164" fontId="2" fillId="9" borderId="2" xfId="0" applyNumberFormat="1" applyFont="1" applyFill="1" applyBorder="1" applyAlignment="1">
      <alignment vertical="top"/>
    </xf>
    <xf numFmtId="4" fontId="4" fillId="9" borderId="1" xfId="0" applyNumberFormat="1" applyFont="1" applyFill="1" applyBorder="1" applyAlignment="1">
      <alignment vertical="top"/>
    </xf>
    <xf numFmtId="0" fontId="4" fillId="9" borderId="8" xfId="0" applyFont="1" applyFill="1" applyBorder="1" applyAlignment="1">
      <alignment vertical="top"/>
    </xf>
    <xf numFmtId="0" fontId="4" fillId="9" borderId="4" xfId="0" applyFont="1" applyFill="1" applyBorder="1" applyAlignment="1">
      <alignment vertical="top"/>
    </xf>
    <xf numFmtId="4" fontId="3" fillId="9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164" fontId="4" fillId="9" borderId="8" xfId="0" applyNumberFormat="1" applyFont="1" applyFill="1" applyBorder="1" applyAlignment="1">
      <alignment vertical="top"/>
    </xf>
    <xf numFmtId="164" fontId="4" fillId="9" borderId="8" xfId="0" applyNumberFormat="1" applyFont="1" applyFill="1" applyBorder="1" applyAlignment="1">
      <alignment horizontal="right" vertical="top"/>
    </xf>
    <xf numFmtId="4" fontId="5" fillId="9" borderId="8" xfId="0" applyNumberFormat="1" applyFont="1" applyFill="1" applyBorder="1" applyAlignment="1">
      <alignment horizontal="right" vertical="top"/>
    </xf>
    <xf numFmtId="164" fontId="4" fillId="9" borderId="9" xfId="0" applyNumberFormat="1" applyFont="1" applyFill="1" applyBorder="1" applyAlignment="1">
      <alignment vertical="top"/>
    </xf>
    <xf numFmtId="0" fontId="2" fillId="9" borderId="4" xfId="0" applyFont="1" applyFill="1" applyBorder="1" applyAlignment="1">
      <alignment vertical="top"/>
    </xf>
    <xf numFmtId="0" fontId="2" fillId="9" borderId="1" xfId="0" applyFont="1" applyFill="1" applyBorder="1" applyAlignment="1">
      <alignment vertical="top"/>
    </xf>
    <xf numFmtId="4" fontId="2" fillId="9" borderId="1" xfId="0" applyNumberFormat="1" applyFont="1" applyFill="1" applyBorder="1" applyAlignment="1">
      <alignment vertical="top"/>
    </xf>
    <xf numFmtId="164" fontId="2" fillId="9" borderId="8" xfId="0" applyNumberFormat="1" applyFont="1" applyFill="1" applyBorder="1" applyAlignment="1">
      <alignment vertical="top"/>
    </xf>
    <xf numFmtId="4" fontId="8" fillId="9" borderId="8" xfId="0" applyNumberFormat="1" applyFont="1" applyFill="1" applyBorder="1" applyAlignment="1">
      <alignment vertical="top"/>
    </xf>
    <xf numFmtId="164" fontId="6" fillId="9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0" fontId="4" fillId="10" borderId="10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 applyAlignment="1">
      <alignment horizontal="right" vertical="top"/>
    </xf>
    <xf numFmtId="16" fontId="0" fillId="9" borderId="1" xfId="0" applyNumberFormat="1" applyFill="1" applyBorder="1" applyAlignment="1">
      <alignment vertical="top"/>
    </xf>
    <xf numFmtId="164" fontId="4" fillId="0" borderId="2" xfId="0" applyNumberFormat="1" applyFont="1" applyBorder="1" applyAlignment="1">
      <alignment horizontal="right" vertical="top"/>
    </xf>
    <xf numFmtId="4" fontId="4" fillId="4" borderId="1" xfId="0" applyNumberFormat="1" applyFont="1" applyFill="1" applyBorder="1" applyAlignment="1">
      <alignment vertical="top"/>
    </xf>
    <xf numFmtId="164" fontId="4" fillId="0" borderId="28" xfId="0" applyNumberFormat="1" applyFont="1" applyBorder="1" applyAlignment="1">
      <alignment vertical="top"/>
    </xf>
    <xf numFmtId="164" fontId="4" fillId="4" borderId="29" xfId="0" applyNumberFormat="1" applyFont="1" applyFill="1" applyBorder="1" applyAlignment="1">
      <alignment vertical="top"/>
    </xf>
    <xf numFmtId="164" fontId="4" fillId="9" borderId="28" xfId="0" applyNumberFormat="1" applyFont="1" applyFill="1" applyBorder="1" applyAlignment="1">
      <alignment vertical="top"/>
    </xf>
    <xf numFmtId="164" fontId="4" fillId="9" borderId="29" xfId="0" applyNumberFormat="1" applyFont="1" applyFill="1" applyBorder="1" applyAlignment="1">
      <alignment vertical="top"/>
    </xf>
    <xf numFmtId="49" fontId="2" fillId="9" borderId="2" xfId="0" applyNumberFormat="1" applyFont="1" applyFill="1" applyBorder="1" applyAlignment="1">
      <alignment vertical="top" wrapText="1"/>
    </xf>
    <xf numFmtId="0" fontId="2" fillId="9" borderId="0" xfId="0" applyFont="1" applyFill="1" applyAlignment="1">
      <alignment vertical="top"/>
    </xf>
    <xf numFmtId="0" fontId="4" fillId="9" borderId="3" xfId="0" applyFont="1" applyFill="1" applyBorder="1" applyAlignment="1">
      <alignment vertical="top"/>
    </xf>
    <xf numFmtId="164" fontId="4" fillId="8" borderId="30" xfId="0" applyNumberFormat="1" applyFont="1" applyFill="1" applyBorder="1" applyAlignment="1">
      <alignment vertical="top"/>
    </xf>
    <xf numFmtId="164" fontId="4" fillId="0" borderId="31" xfId="0" applyNumberFormat="1" applyFont="1" applyBorder="1" applyAlignment="1">
      <alignment horizontal="right" vertical="top"/>
    </xf>
    <xf numFmtId="4" fontId="4" fillId="4" borderId="31" xfId="0" applyNumberFormat="1" applyFont="1" applyFill="1" applyBorder="1" applyAlignment="1">
      <alignment horizontal="right" vertical="top"/>
    </xf>
    <xf numFmtId="164" fontId="4" fillId="0" borderId="31" xfId="0" applyNumberFormat="1" applyFont="1" applyBorder="1" applyAlignment="1">
      <alignment vertical="top"/>
    </xf>
    <xf numFmtId="164" fontId="4" fillId="4" borderId="3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164" fontId="4" fillId="9" borderId="1" xfId="0" applyNumberFormat="1" applyFont="1" applyFill="1" applyBorder="1" applyAlignment="1">
      <alignment vertical="top"/>
    </xf>
    <xf numFmtId="164" fontId="4" fillId="9" borderId="1" xfId="0" applyNumberFormat="1" applyFont="1" applyFill="1" applyBorder="1" applyAlignment="1">
      <alignment horizontal="right" vertical="top"/>
    </xf>
    <xf numFmtId="4" fontId="4" fillId="9" borderId="1" xfId="0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6" fillId="8" borderId="1" xfId="0" applyNumberFormat="1" applyFont="1" applyFill="1" applyBorder="1" applyAlignment="1">
      <alignment vertical="top"/>
    </xf>
    <xf numFmtId="4" fontId="4" fillId="9" borderId="10" xfId="0" applyNumberFormat="1" applyFont="1" applyFill="1" applyBorder="1" applyAlignment="1">
      <alignment horizontal="right" vertical="top"/>
    </xf>
    <xf numFmtId="4" fontId="2" fillId="4" borderId="0" xfId="0" applyNumberFormat="1" applyFont="1" applyFill="1" applyAlignment="1">
      <alignment vertical="top"/>
    </xf>
    <xf numFmtId="4" fontId="4" fillId="9" borderId="0" xfId="0" applyNumberFormat="1" applyFont="1" applyFill="1" applyAlignment="1">
      <alignment horizontal="right" vertical="top"/>
    </xf>
    <xf numFmtId="4" fontId="2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164" fontId="2" fillId="8" borderId="32" xfId="0" applyNumberFormat="1" applyFont="1" applyFill="1" applyBorder="1" applyAlignment="1">
      <alignment horizontal="right" vertical="top"/>
    </xf>
    <xf numFmtId="164" fontId="2" fillId="0" borderId="28" xfId="0" applyNumberFormat="1" applyFont="1" applyBorder="1" applyAlignment="1">
      <alignment horizontal="right" vertical="top"/>
    </xf>
    <xf numFmtId="4" fontId="2" fillId="4" borderId="28" xfId="0" applyNumberFormat="1" applyFont="1" applyFill="1" applyBorder="1" applyAlignment="1">
      <alignment vertical="top"/>
    </xf>
    <xf numFmtId="164" fontId="2" fillId="0" borderId="28" xfId="0" applyNumberFormat="1" applyFont="1" applyBorder="1" applyAlignment="1">
      <alignment vertical="top"/>
    </xf>
    <xf numFmtId="164" fontId="2" fillId="4" borderId="28" xfId="0" applyNumberFormat="1" applyFont="1" applyFill="1" applyBorder="1" applyAlignment="1">
      <alignment vertical="top"/>
    </xf>
    <xf numFmtId="164" fontId="2" fillId="4" borderId="29" xfId="0" applyNumberFormat="1" applyFont="1" applyFill="1" applyBorder="1" applyAlignment="1">
      <alignment vertical="top"/>
    </xf>
    <xf numFmtId="43" fontId="2" fillId="0" borderId="1" xfId="2" applyFont="1" applyBorder="1" applyAlignment="1">
      <alignment vertical="top"/>
    </xf>
    <xf numFmtId="43" fontId="2" fillId="0" borderId="4" xfId="2" applyFont="1" applyBorder="1" applyAlignment="1">
      <alignment vertical="top"/>
    </xf>
    <xf numFmtId="43" fontId="2" fillId="0" borderId="6" xfId="2" applyFont="1" applyBorder="1" applyAlignment="1">
      <alignment vertical="top"/>
    </xf>
    <xf numFmtId="43" fontId="4" fillId="0" borderId="3" xfId="2" applyFont="1" applyBorder="1" applyAlignment="1">
      <alignment vertical="top"/>
    </xf>
    <xf numFmtId="43" fontId="2" fillId="0" borderId="3" xfId="2" applyFont="1" applyBorder="1" applyAlignment="1">
      <alignment vertical="top"/>
    </xf>
    <xf numFmtId="43" fontId="2" fillId="0" borderId="8" xfId="2" applyFont="1" applyBorder="1" applyAlignment="1">
      <alignment vertical="top"/>
    </xf>
    <xf numFmtId="43" fontId="2" fillId="0" borderId="9" xfId="2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4" fillId="0" borderId="3" xfId="0" applyFont="1" applyBorder="1" applyAlignment="1">
      <alignment vertical="top"/>
    </xf>
    <xf numFmtId="164" fontId="2" fillId="8" borderId="0" xfId="0" applyNumberFormat="1" applyFont="1" applyFill="1" applyAlignment="1">
      <alignment vertical="top"/>
    </xf>
    <xf numFmtId="164" fontId="2" fillId="0" borderId="32" xfId="0" applyNumberFormat="1" applyFont="1" applyBorder="1" applyAlignment="1">
      <alignment vertical="top"/>
    </xf>
    <xf numFmtId="4" fontId="3" fillId="4" borderId="28" xfId="0" applyNumberFormat="1" applyFont="1" applyFill="1" applyBorder="1" applyAlignment="1">
      <alignment vertical="top"/>
    </xf>
    <xf numFmtId="43" fontId="2" fillId="0" borderId="1" xfId="2" applyFont="1" applyBorder="1" applyAlignment="1">
      <alignment vertical="top" wrapText="1"/>
    </xf>
    <xf numFmtId="165" fontId="2" fillId="0" borderId="1" xfId="2" applyNumberFormat="1" applyFont="1" applyBorder="1" applyAlignment="1">
      <alignment vertical="top"/>
    </xf>
    <xf numFmtId="165" fontId="2" fillId="0" borderId="1" xfId="2" applyNumberFormat="1" applyFont="1" applyBorder="1" applyAlignment="1">
      <alignment vertical="top" wrapText="1"/>
    </xf>
    <xf numFmtId="165" fontId="3" fillId="0" borderId="1" xfId="2" applyNumberFormat="1" applyFont="1" applyBorder="1" applyAlignment="1">
      <alignment horizontal="right" vertical="top" wrapText="1"/>
    </xf>
    <xf numFmtId="165" fontId="4" fillId="0" borderId="1" xfId="2" applyNumberFormat="1" applyFont="1" applyBorder="1" applyAlignment="1">
      <alignment vertical="top"/>
    </xf>
    <xf numFmtId="165" fontId="2" fillId="0" borderId="3" xfId="2" applyNumberFormat="1" applyFont="1" applyBorder="1" applyAlignment="1">
      <alignment vertical="top"/>
    </xf>
    <xf numFmtId="165" fontId="4" fillId="0" borderId="3" xfId="2" applyNumberFormat="1" applyFont="1" applyBorder="1" applyAlignment="1">
      <alignment vertical="top"/>
    </xf>
    <xf numFmtId="165" fontId="3" fillId="0" borderId="1" xfId="2" applyNumberFormat="1" applyFont="1" applyBorder="1" applyAlignment="1">
      <alignment vertical="top"/>
    </xf>
    <xf numFmtId="165" fontId="2" fillId="0" borderId="6" xfId="2" applyNumberFormat="1" applyFont="1" applyBorder="1" applyAlignment="1">
      <alignment vertical="top"/>
    </xf>
    <xf numFmtId="165" fontId="4" fillId="0" borderId="6" xfId="2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165" fontId="4" fillId="9" borderId="1" xfId="0" applyNumberFormat="1" applyFont="1" applyFill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166" fontId="2" fillId="0" borderId="1" xfId="0" applyNumberFormat="1" applyFont="1" applyBorder="1" applyAlignment="1">
      <alignment vertical="top"/>
    </xf>
    <xf numFmtId="166" fontId="2" fillId="0" borderId="3" xfId="0" applyNumberFormat="1" applyFont="1" applyBorder="1" applyAlignment="1">
      <alignment vertical="top"/>
    </xf>
    <xf numFmtId="166" fontId="4" fillId="0" borderId="3" xfId="0" applyNumberFormat="1" applyFont="1" applyBorder="1" applyAlignment="1">
      <alignment vertical="top"/>
    </xf>
    <xf numFmtId="164" fontId="2" fillId="8" borderId="32" xfId="0" applyNumberFormat="1" applyFont="1" applyFill="1" applyBorder="1" applyAlignment="1">
      <alignment vertical="top"/>
    </xf>
    <xf numFmtId="165" fontId="2" fillId="0" borderId="4" xfId="2" applyNumberFormat="1" applyFont="1" applyBorder="1" applyAlignment="1">
      <alignment vertical="top"/>
    </xf>
    <xf numFmtId="0" fontId="7" fillId="0" borderId="3" xfId="0" applyFont="1" applyBorder="1" applyAlignment="1">
      <alignment vertical="top"/>
    </xf>
    <xf numFmtId="165" fontId="2" fillId="0" borderId="8" xfId="2" applyNumberFormat="1" applyFont="1" applyBorder="1" applyAlignment="1">
      <alignment vertical="top"/>
    </xf>
    <xf numFmtId="165" fontId="7" fillId="0" borderId="3" xfId="2" applyNumberFormat="1" applyFont="1" applyBorder="1" applyAlignment="1">
      <alignment vertical="top"/>
    </xf>
    <xf numFmtId="43" fontId="2" fillId="0" borderId="1" xfId="2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3" fontId="2" fillId="0" borderId="3" xfId="0" applyNumberFormat="1" applyFont="1" applyBorder="1" applyAlignment="1">
      <alignment vertical="top"/>
    </xf>
    <xf numFmtId="0" fontId="3" fillId="0" borderId="8" xfId="0" applyFont="1" applyBorder="1" applyAlignment="1">
      <alignment vertical="top"/>
    </xf>
    <xf numFmtId="164" fontId="7" fillId="9" borderId="1" xfId="0" applyNumberFormat="1" applyFont="1" applyFill="1" applyBorder="1" applyAlignment="1">
      <alignment vertical="top"/>
    </xf>
    <xf numFmtId="0" fontId="7" fillId="9" borderId="1" xfId="0" applyFont="1" applyFill="1" applyBorder="1" applyAlignment="1">
      <alignment vertical="top"/>
    </xf>
    <xf numFmtId="4" fontId="7" fillId="9" borderId="1" xfId="0" applyNumberFormat="1" applyFont="1" applyFill="1" applyBorder="1" applyAlignment="1">
      <alignment vertical="top"/>
    </xf>
    <xf numFmtId="0" fontId="4" fillId="8" borderId="10" xfId="0" applyFont="1" applyFill="1" applyBorder="1" applyAlignment="1">
      <alignment horizontal="center" vertical="top"/>
    </xf>
    <xf numFmtId="4" fontId="4" fillId="8" borderId="10" xfId="0" applyNumberFormat="1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vertical="top"/>
    </xf>
    <xf numFmtId="43" fontId="2" fillId="8" borderId="1" xfId="2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43" fontId="2" fillId="8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3" fontId="4" fillId="8" borderId="1" xfId="0" applyNumberFormat="1" applyFont="1" applyFill="1" applyBorder="1" applyAlignment="1">
      <alignment vertical="top" wrapText="1"/>
    </xf>
    <xf numFmtId="4" fontId="4" fillId="8" borderId="1" xfId="0" applyNumberFormat="1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/>
    </xf>
    <xf numFmtId="0" fontId="4" fillId="8" borderId="15" xfId="0" applyFont="1" applyFill="1" applyBorder="1" applyAlignment="1">
      <alignment horizontal="center" vertical="top" wrapText="1"/>
    </xf>
    <xf numFmtId="4" fontId="5" fillId="8" borderId="18" xfId="0" applyNumberFormat="1" applyFont="1" applyFill="1" applyBorder="1" applyAlignment="1">
      <alignment horizontal="center" vertical="top" wrapText="1"/>
    </xf>
    <xf numFmtId="2" fontId="2" fillId="8" borderId="1" xfId="0" applyNumberFormat="1" applyFont="1" applyFill="1" applyBorder="1" applyAlignment="1">
      <alignment vertical="top"/>
    </xf>
    <xf numFmtId="43" fontId="4" fillId="8" borderId="1" xfId="2" applyFont="1" applyFill="1" applyBorder="1" applyAlignment="1">
      <alignment vertical="top"/>
    </xf>
    <xf numFmtId="4" fontId="4" fillId="8" borderId="1" xfId="0" applyNumberFormat="1" applyFont="1" applyFill="1" applyBorder="1" applyAlignment="1">
      <alignment vertical="top"/>
    </xf>
    <xf numFmtId="43" fontId="3" fillId="8" borderId="1" xfId="2" applyFont="1" applyFill="1" applyBorder="1" applyAlignment="1">
      <alignment vertical="top"/>
    </xf>
    <xf numFmtId="2" fontId="3" fillId="8" borderId="1" xfId="0" applyNumberFormat="1" applyFont="1" applyFill="1" applyBorder="1" applyAlignment="1">
      <alignment vertical="top"/>
    </xf>
    <xf numFmtId="43" fontId="4" fillId="8" borderId="1" xfId="0" applyNumberFormat="1" applyFont="1" applyFill="1" applyBorder="1" applyAlignment="1">
      <alignment vertical="top"/>
    </xf>
    <xf numFmtId="2" fontId="4" fillId="8" borderId="1" xfId="0" applyNumberFormat="1" applyFont="1" applyFill="1" applyBorder="1" applyAlignment="1">
      <alignment vertical="top"/>
    </xf>
    <xf numFmtId="3" fontId="2" fillId="8" borderId="1" xfId="0" applyNumberFormat="1" applyFont="1" applyFill="1" applyBorder="1" applyAlignment="1">
      <alignment vertical="top"/>
    </xf>
    <xf numFmtId="4" fontId="2" fillId="8" borderId="4" xfId="0" applyNumberFormat="1" applyFont="1" applyFill="1" applyBorder="1" applyAlignment="1">
      <alignment vertical="top"/>
    </xf>
    <xf numFmtId="0" fontId="2" fillId="8" borderId="4" xfId="0" applyFont="1" applyFill="1" applyBorder="1" applyAlignment="1">
      <alignment vertical="top"/>
    </xf>
    <xf numFmtId="4" fontId="2" fillId="8" borderId="8" xfId="0" applyNumberFormat="1" applyFont="1" applyFill="1" applyBorder="1" applyAlignment="1">
      <alignment vertical="top"/>
    </xf>
    <xf numFmtId="2" fontId="2" fillId="8" borderId="9" xfId="0" applyNumberFormat="1" applyFont="1" applyFill="1" applyBorder="1" applyAlignment="1">
      <alignment vertical="top"/>
    </xf>
    <xf numFmtId="0" fontId="2" fillId="8" borderId="9" xfId="0" applyFont="1" applyFill="1" applyBorder="1" applyAlignment="1">
      <alignment vertical="top"/>
    </xf>
    <xf numFmtId="2" fontId="2" fillId="8" borderId="3" xfId="0" applyNumberFormat="1" applyFon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2" fontId="2" fillId="8" borderId="6" xfId="0" applyNumberFormat="1" applyFont="1" applyFill="1" applyBorder="1" applyAlignment="1">
      <alignment vertical="top"/>
    </xf>
    <xf numFmtId="0" fontId="2" fillId="8" borderId="6" xfId="0" applyFont="1" applyFill="1" applyBorder="1" applyAlignment="1">
      <alignment vertical="top"/>
    </xf>
    <xf numFmtId="0" fontId="6" fillId="8" borderId="8" xfId="0" applyFont="1" applyFill="1" applyBorder="1" applyAlignment="1">
      <alignment vertical="top"/>
    </xf>
    <xf numFmtId="3" fontId="2" fillId="8" borderId="8" xfId="0" applyNumberFormat="1" applyFont="1" applyFill="1" applyBorder="1" applyAlignment="1">
      <alignment vertical="top"/>
    </xf>
    <xf numFmtId="3" fontId="4" fillId="8" borderId="1" xfId="0" applyNumberFormat="1" applyFont="1" applyFill="1" applyBorder="1" applyAlignment="1">
      <alignment vertical="top"/>
    </xf>
    <xf numFmtId="4" fontId="7" fillId="8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7" fillId="8" borderId="1" xfId="0" applyFont="1" applyFill="1" applyBorder="1" applyAlignment="1">
      <alignment vertical="top"/>
    </xf>
    <xf numFmtId="14" fontId="7" fillId="8" borderId="1" xfId="0" applyNumberFormat="1" applyFont="1" applyFill="1" applyBorder="1" applyAlignment="1">
      <alignment vertical="top"/>
    </xf>
    <xf numFmtId="0" fontId="2" fillId="8" borderId="8" xfId="0" applyFont="1" applyFill="1" applyBorder="1" applyAlignment="1">
      <alignment vertical="top"/>
    </xf>
    <xf numFmtId="0" fontId="6" fillId="8" borderId="0" xfId="0" applyFont="1" applyFill="1" applyAlignment="1">
      <alignment vertical="top"/>
    </xf>
    <xf numFmtId="0" fontId="6" fillId="9" borderId="8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6" fillId="9" borderId="4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165" fontId="9" fillId="0" borderId="3" xfId="0" applyNumberFormat="1" applyFont="1" applyBorder="1" applyAlignment="1">
      <alignment vertical="top"/>
    </xf>
    <xf numFmtId="165" fontId="6" fillId="9" borderId="1" xfId="0" applyNumberFormat="1" applyFont="1" applyFill="1" applyBorder="1" applyAlignment="1">
      <alignment vertical="top"/>
    </xf>
    <xf numFmtId="0" fontId="6" fillId="9" borderId="0" xfId="0" applyFont="1" applyFill="1" applyAlignment="1">
      <alignment vertical="top"/>
    </xf>
    <xf numFmtId="0" fontId="6" fillId="6" borderId="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6" fillId="9" borderId="3" xfId="0" applyFont="1" applyFill="1" applyBorder="1" applyAlignment="1">
      <alignment vertical="top"/>
    </xf>
    <xf numFmtId="4" fontId="9" fillId="4" borderId="8" xfId="0" applyNumberFormat="1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43" fontId="3" fillId="0" borderId="1" xfId="2" applyFont="1" applyBorder="1" applyAlignment="1">
      <alignment vertical="top"/>
    </xf>
    <xf numFmtId="43" fontId="4" fillId="2" borderId="1" xfId="2" applyFont="1" applyFill="1" applyBorder="1" applyAlignment="1">
      <alignment vertical="top"/>
    </xf>
    <xf numFmtId="0" fontId="4" fillId="10" borderId="1" xfId="0" applyFont="1" applyFill="1" applyBorder="1" applyAlignment="1">
      <alignment horizontal="center" vertical="top"/>
    </xf>
    <xf numFmtId="0" fontId="4" fillId="8" borderId="2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vertical="top"/>
    </xf>
    <xf numFmtId="0" fontId="4" fillId="0" borderId="8" xfId="0" applyFont="1" applyBorder="1" applyAlignment="1">
      <alignment vertical="top"/>
    </xf>
  </cellXfs>
  <cellStyles count="3">
    <cellStyle name="Comma" xfId="2" builtinId="3"/>
    <cellStyle name="Good 2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4-01-04T13:20:07.11" personId="{00000000-0000-0000-0000-000000000000}" id="{594E2163-6117-4D93-82C9-2444E03090BC}">
    <text>Prior year plus 6%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2" sqref="B62"/>
    </sheetView>
  </sheetViews>
  <sheetFormatPr defaultColWidth="9.140625" defaultRowHeight="15.75" x14ac:dyDescent="0.25"/>
  <cols>
    <col min="1" max="1" width="39.28515625" style="17" customWidth="1"/>
    <col min="2" max="2" width="12.42578125" style="278" customWidth="1"/>
    <col min="3" max="3" width="15.28515625" style="17" customWidth="1"/>
    <col min="4" max="4" width="12.140625" style="17" customWidth="1"/>
    <col min="5" max="5" width="16.42578125" style="17" customWidth="1"/>
    <col min="6" max="6" width="17" style="115" customWidth="1"/>
    <col min="7" max="7" width="15.140625" style="115" customWidth="1"/>
    <col min="8" max="8" width="17" style="17" bestFit="1" customWidth="1"/>
    <col min="9" max="9" width="17" style="17" customWidth="1"/>
    <col min="10" max="10" width="17" style="17" bestFit="1" customWidth="1"/>
    <col min="11" max="11" width="17" style="18" bestFit="1" customWidth="1"/>
    <col min="12" max="13" width="17" style="17" bestFit="1" customWidth="1"/>
    <col min="14" max="17" width="17" style="17" customWidth="1"/>
    <col min="18" max="18" width="15.28515625" style="17" customWidth="1"/>
    <col min="19" max="19" width="17" style="17" customWidth="1"/>
    <col min="20" max="20" width="80.140625" style="19" bestFit="1" customWidth="1"/>
    <col min="21" max="16384" width="9.140625" style="17"/>
  </cols>
  <sheetData>
    <row r="1" spans="1:20" ht="26.45" customHeight="1" thickBot="1" x14ac:dyDescent="0.3">
      <c r="A1" s="16" t="s">
        <v>172</v>
      </c>
      <c r="B1" s="268"/>
      <c r="C1" s="102"/>
      <c r="D1" s="102"/>
      <c r="E1" s="102"/>
      <c r="F1" s="102"/>
      <c r="G1" s="102"/>
      <c r="L1" s="17" t="s">
        <v>135</v>
      </c>
    </row>
    <row r="2" spans="1:20" x14ac:dyDescent="0.25">
      <c r="B2" s="284"/>
      <c r="C2" s="284"/>
      <c r="D2" s="284" t="s">
        <v>148</v>
      </c>
      <c r="E2" s="284"/>
      <c r="F2" s="286" t="s">
        <v>142</v>
      </c>
      <c r="G2" s="286"/>
      <c r="H2" s="287" t="s">
        <v>136</v>
      </c>
      <c r="I2" s="287"/>
      <c r="J2" s="287" t="s">
        <v>3</v>
      </c>
      <c r="K2" s="287"/>
      <c r="L2" s="284" t="s">
        <v>4</v>
      </c>
      <c r="M2" s="284"/>
      <c r="N2" s="287" t="s">
        <v>7</v>
      </c>
      <c r="O2" s="287"/>
      <c r="P2" s="284" t="s">
        <v>8</v>
      </c>
      <c r="Q2" s="284"/>
      <c r="R2" s="287" t="s">
        <v>9</v>
      </c>
      <c r="S2" s="287"/>
      <c r="T2" s="20"/>
    </row>
    <row r="3" spans="1:20" ht="48" thickBot="1" x14ac:dyDescent="0.3">
      <c r="A3" s="21"/>
      <c r="B3" s="147" t="s">
        <v>5</v>
      </c>
      <c r="C3" s="23" t="s">
        <v>165</v>
      </c>
      <c r="D3" s="147" t="s">
        <v>79</v>
      </c>
      <c r="E3" s="23" t="s">
        <v>149</v>
      </c>
      <c r="F3" s="231" t="s">
        <v>79</v>
      </c>
      <c r="G3" s="232" t="s">
        <v>157</v>
      </c>
      <c r="H3" s="22" t="s">
        <v>79</v>
      </c>
      <c r="I3" s="97" t="s">
        <v>147</v>
      </c>
      <c r="J3" s="22" t="s">
        <v>79</v>
      </c>
      <c r="K3" s="97" t="s">
        <v>6</v>
      </c>
      <c r="L3" s="24" t="s">
        <v>5</v>
      </c>
      <c r="M3" s="25" t="s">
        <v>6</v>
      </c>
      <c r="N3" s="26" t="s">
        <v>5</v>
      </c>
      <c r="O3" s="27" t="s">
        <v>6</v>
      </c>
      <c r="P3" s="28" t="s">
        <v>5</v>
      </c>
      <c r="Q3" s="29" t="s">
        <v>6</v>
      </c>
      <c r="R3" s="28" t="s">
        <v>5</v>
      </c>
      <c r="S3" s="29" t="s">
        <v>6</v>
      </c>
      <c r="T3" s="30" t="s">
        <v>0</v>
      </c>
    </row>
    <row r="4" spans="1:20" x14ac:dyDescent="0.25">
      <c r="A4" s="132" t="s">
        <v>10</v>
      </c>
      <c r="B4" s="269"/>
      <c r="C4" s="132"/>
      <c r="D4" s="132"/>
      <c r="E4" s="132"/>
      <c r="F4" s="233"/>
      <c r="G4" s="233"/>
      <c r="H4" s="136"/>
      <c r="I4" s="136"/>
      <c r="J4" s="137"/>
      <c r="K4" s="138"/>
      <c r="L4" s="136"/>
      <c r="M4" s="139"/>
      <c r="N4" s="136"/>
      <c r="O4" s="136"/>
      <c r="P4" s="136"/>
      <c r="Q4" s="136"/>
      <c r="R4" s="136"/>
      <c r="S4" s="136"/>
      <c r="T4" s="20"/>
    </row>
    <row r="5" spans="1:20" x14ac:dyDescent="0.25">
      <c r="A5" s="132"/>
      <c r="B5" s="269"/>
      <c r="C5" s="132"/>
      <c r="D5" s="132"/>
      <c r="E5" s="132"/>
      <c r="F5" s="233"/>
      <c r="G5" s="233"/>
      <c r="H5" s="136"/>
      <c r="I5" s="136"/>
      <c r="J5" s="137"/>
      <c r="K5" s="138"/>
      <c r="L5" s="136"/>
      <c r="M5" s="139"/>
      <c r="N5" s="136"/>
      <c r="O5" s="136"/>
      <c r="P5" s="136"/>
      <c r="Q5" s="136"/>
      <c r="R5" s="136"/>
      <c r="S5" s="136"/>
      <c r="T5" s="90"/>
    </row>
    <row r="6" spans="1:20" ht="20.25" customHeight="1" x14ac:dyDescent="0.25">
      <c r="A6" s="31" t="s">
        <v>11</v>
      </c>
      <c r="B6" s="215">
        <v>98942</v>
      </c>
      <c r="C6" s="201"/>
      <c r="D6" s="215">
        <f>F6*1.06</f>
        <v>96069.072</v>
      </c>
      <c r="E6" s="201">
        <v>96069</v>
      </c>
      <c r="F6" s="234">
        <f>I6*1.0299</f>
        <v>90631.2</v>
      </c>
      <c r="G6" s="235">
        <v>90631.2</v>
      </c>
      <c r="H6" s="94">
        <v>88000</v>
      </c>
      <c r="I6" s="94">
        <v>88000</v>
      </c>
      <c r="J6" s="32">
        <v>86577.94</v>
      </c>
      <c r="K6" s="33">
        <v>86577.94</v>
      </c>
      <c r="L6" s="34">
        <v>83650.179999999993</v>
      </c>
      <c r="M6" s="35">
        <v>83650.179999999993</v>
      </c>
      <c r="N6" s="34">
        <v>78094</v>
      </c>
      <c r="O6" s="36">
        <v>78094</v>
      </c>
      <c r="P6" s="34">
        <v>71778</v>
      </c>
      <c r="Q6" s="36">
        <v>71778</v>
      </c>
      <c r="R6" s="34">
        <v>64088</v>
      </c>
      <c r="S6" s="36">
        <v>64088</v>
      </c>
      <c r="T6" s="37"/>
    </row>
    <row r="7" spans="1:20" x14ac:dyDescent="0.25">
      <c r="A7" s="31" t="s">
        <v>151</v>
      </c>
      <c r="B7" s="201">
        <v>4000</v>
      </c>
      <c r="C7" s="201"/>
      <c r="D7" s="188">
        <v>4560</v>
      </c>
      <c r="E7" s="201">
        <v>4560</v>
      </c>
      <c r="F7" s="234">
        <v>1500</v>
      </c>
      <c r="G7" s="235">
        <v>3100</v>
      </c>
      <c r="H7" s="94">
        <v>1200</v>
      </c>
      <c r="I7" s="94">
        <v>1200</v>
      </c>
      <c r="J7" s="32">
        <v>10</v>
      </c>
      <c r="K7" s="33">
        <v>144.07</v>
      </c>
      <c r="L7" s="34">
        <v>1300</v>
      </c>
      <c r="M7" s="35">
        <v>887.47</v>
      </c>
      <c r="N7" s="34">
        <v>1100</v>
      </c>
      <c r="O7" s="36">
        <v>1457.28</v>
      </c>
      <c r="P7" s="34">
        <v>1000</v>
      </c>
      <c r="Q7" s="36">
        <v>1279.0999999999999</v>
      </c>
      <c r="R7" s="34">
        <v>1800</v>
      </c>
      <c r="S7" s="36">
        <v>1018.08</v>
      </c>
      <c r="T7" s="37"/>
    </row>
    <row r="8" spans="1:20" x14ac:dyDescent="0.25">
      <c r="A8" s="31" t="s">
        <v>152</v>
      </c>
      <c r="B8" s="201">
        <v>1800</v>
      </c>
      <c r="C8" s="201"/>
      <c r="D8" s="188">
        <v>2000</v>
      </c>
      <c r="E8" s="201">
        <v>2000</v>
      </c>
      <c r="F8" s="234"/>
      <c r="G8" s="235">
        <v>2700</v>
      </c>
      <c r="H8" s="94"/>
      <c r="I8" s="94"/>
      <c r="J8" s="32"/>
      <c r="K8" s="33"/>
      <c r="L8" s="34"/>
      <c r="M8" s="35"/>
      <c r="N8" s="34"/>
      <c r="O8" s="36"/>
      <c r="P8" s="34"/>
      <c r="Q8" s="36"/>
      <c r="R8" s="34"/>
      <c r="S8" s="36"/>
      <c r="T8" s="37"/>
    </row>
    <row r="9" spans="1:20" x14ac:dyDescent="0.25">
      <c r="A9" s="31" t="s">
        <v>12</v>
      </c>
      <c r="B9" s="201">
        <v>20000</v>
      </c>
      <c r="C9" s="201"/>
      <c r="D9" s="188">
        <v>12000</v>
      </c>
      <c r="E9" s="201">
        <v>19000</v>
      </c>
      <c r="F9" s="236">
        <v>14000</v>
      </c>
      <c r="G9" s="235">
        <v>9000</v>
      </c>
      <c r="H9" s="94">
        <f>35*(450+900)/2</f>
        <v>23625</v>
      </c>
      <c r="I9" s="94">
        <v>22069</v>
      </c>
      <c r="J9" s="32">
        <v>27000</v>
      </c>
      <c r="K9" s="33">
        <v>42900</v>
      </c>
      <c r="L9" s="34">
        <v>18000</v>
      </c>
      <c r="M9" s="35">
        <v>37750</v>
      </c>
      <c r="N9" s="34">
        <v>18400</v>
      </c>
      <c r="O9" s="36">
        <v>19600</v>
      </c>
      <c r="P9" s="34">
        <v>16400</v>
      </c>
      <c r="Q9" s="36">
        <v>26133</v>
      </c>
      <c r="R9" s="34">
        <v>16400</v>
      </c>
      <c r="S9" s="36">
        <v>10967</v>
      </c>
      <c r="T9" s="37"/>
    </row>
    <row r="10" spans="1:20" x14ac:dyDescent="0.25">
      <c r="A10" s="135" t="s">
        <v>43</v>
      </c>
      <c r="B10" s="202">
        <v>16000</v>
      </c>
      <c r="C10" s="202"/>
      <c r="D10" s="200">
        <v>12000</v>
      </c>
      <c r="E10" s="202">
        <v>18000</v>
      </c>
      <c r="F10" s="236">
        <v>28000</v>
      </c>
      <c r="G10" s="235">
        <v>8000</v>
      </c>
      <c r="H10" s="94">
        <f>35*(350+700)/2</f>
        <v>18375</v>
      </c>
      <c r="I10" s="94">
        <v>26000</v>
      </c>
      <c r="J10" s="32">
        <v>0</v>
      </c>
      <c r="K10" s="33" t="s">
        <v>143</v>
      </c>
      <c r="L10" s="34"/>
      <c r="M10" s="35"/>
      <c r="N10" s="34"/>
      <c r="O10" s="36"/>
      <c r="P10" s="34"/>
      <c r="Q10" s="36"/>
      <c r="R10" s="34"/>
      <c r="S10" s="36"/>
      <c r="T10" s="37"/>
    </row>
    <row r="11" spans="1:20" x14ac:dyDescent="0.25">
      <c r="A11" s="31" t="s">
        <v>77</v>
      </c>
      <c r="B11" s="201">
        <v>5000</v>
      </c>
      <c r="C11" s="201"/>
      <c r="D11" s="188">
        <v>6000</v>
      </c>
      <c r="E11" s="201">
        <v>5000</v>
      </c>
      <c r="F11" s="236">
        <v>6000</v>
      </c>
      <c r="G11" s="235">
        <v>10000</v>
      </c>
      <c r="H11" s="94">
        <v>5000</v>
      </c>
      <c r="I11" s="94">
        <v>5000</v>
      </c>
      <c r="J11" s="32">
        <v>4000</v>
      </c>
      <c r="K11" s="33">
        <v>3532</v>
      </c>
      <c r="L11" s="34">
        <v>4000</v>
      </c>
      <c r="M11" s="35">
        <v>2450</v>
      </c>
      <c r="N11" s="34">
        <v>2200</v>
      </c>
      <c r="O11" s="36">
        <v>5749.83</v>
      </c>
      <c r="P11" s="34">
        <v>2000</v>
      </c>
      <c r="Q11" s="36">
        <v>5000</v>
      </c>
      <c r="R11" s="34">
        <v>1000</v>
      </c>
      <c r="S11" s="36">
        <v>3175</v>
      </c>
      <c r="T11" s="37"/>
    </row>
    <row r="12" spans="1:20" x14ac:dyDescent="0.25">
      <c r="A12" s="31" t="s">
        <v>140</v>
      </c>
      <c r="B12" s="201">
        <v>600</v>
      </c>
      <c r="C12" s="201"/>
      <c r="D12" s="188">
        <v>600</v>
      </c>
      <c r="E12" s="201">
        <v>600</v>
      </c>
      <c r="F12" s="236">
        <v>1500</v>
      </c>
      <c r="G12" s="235">
        <v>600</v>
      </c>
      <c r="H12" s="94">
        <v>10000</v>
      </c>
      <c r="I12" s="94">
        <v>960</v>
      </c>
      <c r="J12" s="32">
        <v>0</v>
      </c>
      <c r="K12" s="33">
        <v>0</v>
      </c>
      <c r="L12" s="34"/>
      <c r="M12" s="35"/>
      <c r="N12" s="34"/>
      <c r="O12" s="36"/>
      <c r="P12" s="34"/>
      <c r="Q12" s="36"/>
      <c r="R12" s="34"/>
      <c r="S12" s="36"/>
      <c r="T12" s="37"/>
    </row>
    <row r="13" spans="1:20" x14ac:dyDescent="0.25">
      <c r="A13" s="31" t="s">
        <v>13</v>
      </c>
      <c r="B13" s="201">
        <v>100</v>
      </c>
      <c r="C13" s="201"/>
      <c r="D13" s="188">
        <v>100</v>
      </c>
      <c r="E13" s="201">
        <v>100</v>
      </c>
      <c r="F13" s="236">
        <v>100</v>
      </c>
      <c r="G13" s="235">
        <v>500</v>
      </c>
      <c r="H13" s="94">
        <v>100</v>
      </c>
      <c r="I13" s="94">
        <v>0</v>
      </c>
      <c r="J13" s="32">
        <v>10000</v>
      </c>
      <c r="K13" s="33">
        <v>0</v>
      </c>
      <c r="L13" s="34">
        <v>10000</v>
      </c>
      <c r="M13" s="35">
        <v>17358</v>
      </c>
      <c r="N13" s="34">
        <v>10000</v>
      </c>
      <c r="O13" s="36">
        <v>13375</v>
      </c>
      <c r="P13" s="34">
        <v>10000</v>
      </c>
      <c r="Q13" s="36">
        <v>12821.66</v>
      </c>
      <c r="R13" s="34">
        <v>4000</v>
      </c>
      <c r="S13" s="36">
        <v>7940</v>
      </c>
      <c r="T13" s="37"/>
    </row>
    <row r="14" spans="1:20" x14ac:dyDescent="0.25">
      <c r="A14" s="31" t="s">
        <v>14</v>
      </c>
      <c r="B14" s="201">
        <v>800</v>
      </c>
      <c r="C14" s="201"/>
      <c r="D14" s="188">
        <v>800</v>
      </c>
      <c r="E14" s="201">
        <v>800</v>
      </c>
      <c r="F14" s="234">
        <v>800</v>
      </c>
      <c r="G14" s="235">
        <v>800</v>
      </c>
      <c r="H14" s="94">
        <v>800</v>
      </c>
      <c r="I14" s="94">
        <v>800</v>
      </c>
      <c r="J14" s="32">
        <v>800</v>
      </c>
      <c r="K14" s="33">
        <v>793.22</v>
      </c>
      <c r="L14" s="34">
        <v>790</v>
      </c>
      <c r="M14" s="35">
        <v>793.22</v>
      </c>
      <c r="N14" s="34">
        <v>790</v>
      </c>
      <c r="O14" s="36">
        <v>803.26</v>
      </c>
      <c r="P14" s="34">
        <v>700</v>
      </c>
      <c r="Q14" s="36">
        <v>801.98</v>
      </c>
      <c r="R14" s="34">
        <v>700</v>
      </c>
      <c r="S14" s="36">
        <v>790.54</v>
      </c>
      <c r="T14" s="20"/>
    </row>
    <row r="15" spans="1:20" x14ac:dyDescent="0.25">
      <c r="A15" s="31" t="s">
        <v>15</v>
      </c>
      <c r="B15" s="201">
        <v>4000</v>
      </c>
      <c r="C15" s="201"/>
      <c r="D15" s="188">
        <v>3000</v>
      </c>
      <c r="E15" s="201">
        <v>3928</v>
      </c>
      <c r="F15" s="234">
        <f>I15*1.08</f>
        <v>3042.2952000000005</v>
      </c>
      <c r="G15" s="235">
        <v>3010</v>
      </c>
      <c r="H15" s="94">
        <v>2734.82</v>
      </c>
      <c r="I15" s="94">
        <v>2816.94</v>
      </c>
      <c r="J15" s="32">
        <v>2734.82</v>
      </c>
      <c r="K15" s="33">
        <v>2734.9</v>
      </c>
      <c r="L15" s="34">
        <v>2734.82</v>
      </c>
      <c r="M15" s="35">
        <v>2734.9</v>
      </c>
      <c r="N15" s="34">
        <v>2734.82</v>
      </c>
      <c r="O15" s="36">
        <v>2734.82</v>
      </c>
      <c r="P15" s="34">
        <v>2734.82</v>
      </c>
      <c r="Q15" s="36">
        <v>2734.82</v>
      </c>
      <c r="R15" s="34">
        <v>2700</v>
      </c>
      <c r="S15" s="36">
        <v>2734.82</v>
      </c>
      <c r="T15" s="20"/>
    </row>
    <row r="16" spans="1:20" x14ac:dyDescent="0.25">
      <c r="A16" s="31" t="s">
        <v>16</v>
      </c>
      <c r="B16" s="201">
        <v>5300</v>
      </c>
      <c r="C16" s="201"/>
      <c r="D16" s="188">
        <v>5300</v>
      </c>
      <c r="E16" s="201">
        <v>5300</v>
      </c>
      <c r="F16" s="234">
        <v>5300</v>
      </c>
      <c r="G16" s="235">
        <v>5300</v>
      </c>
      <c r="H16" s="94">
        <v>5300</v>
      </c>
      <c r="I16" s="94">
        <v>5300</v>
      </c>
      <c r="J16" s="32">
        <v>5300</v>
      </c>
      <c r="K16" s="33">
        <v>2600</v>
      </c>
      <c r="L16" s="34">
        <v>5200</v>
      </c>
      <c r="M16" s="35">
        <v>5600</v>
      </c>
      <c r="N16" s="34">
        <v>5600</v>
      </c>
      <c r="O16" s="36">
        <v>5260</v>
      </c>
      <c r="P16" s="34">
        <v>5340</v>
      </c>
      <c r="Q16" s="36">
        <v>6950</v>
      </c>
      <c r="R16" s="34">
        <v>5200</v>
      </c>
      <c r="S16" s="36">
        <v>5600</v>
      </c>
      <c r="T16" s="37"/>
    </row>
    <row r="17" spans="1:20" x14ac:dyDescent="0.25">
      <c r="A17" s="31" t="s">
        <v>17</v>
      </c>
      <c r="B17" s="224">
        <v>0</v>
      </c>
      <c r="C17" s="201"/>
      <c r="D17" s="188">
        <v>2500</v>
      </c>
      <c r="E17" s="201">
        <v>2273</v>
      </c>
      <c r="F17" s="116"/>
      <c r="G17" s="116"/>
      <c r="H17" s="94">
        <v>0</v>
      </c>
      <c r="I17" s="94">
        <v>2284.67</v>
      </c>
      <c r="J17" s="34">
        <v>0</v>
      </c>
      <c r="K17" s="38">
        <v>1490</v>
      </c>
      <c r="L17" s="34">
        <v>0</v>
      </c>
      <c r="M17" s="35">
        <v>0</v>
      </c>
      <c r="N17" s="34">
        <v>0</v>
      </c>
      <c r="O17" s="36">
        <v>0</v>
      </c>
      <c r="P17" s="34">
        <v>0</v>
      </c>
      <c r="Q17" s="36">
        <v>4341.99</v>
      </c>
      <c r="R17" s="34">
        <v>0</v>
      </c>
      <c r="S17" s="36">
        <v>240</v>
      </c>
      <c r="T17" s="20"/>
    </row>
    <row r="18" spans="1:20" x14ac:dyDescent="0.25">
      <c r="A18" s="1" t="s">
        <v>159</v>
      </c>
      <c r="B18" s="195">
        <v>0</v>
      </c>
      <c r="C18" s="203"/>
      <c r="D18" s="1"/>
      <c r="E18" s="203">
        <v>10000</v>
      </c>
      <c r="F18" s="237"/>
      <c r="G18" s="237"/>
      <c r="H18" s="94">
        <v>0</v>
      </c>
      <c r="I18" s="94">
        <v>0</v>
      </c>
      <c r="J18" s="34">
        <v>0</v>
      </c>
      <c r="K18" s="38">
        <v>5625</v>
      </c>
      <c r="L18" s="34">
        <v>0</v>
      </c>
      <c r="M18" s="35">
        <v>0</v>
      </c>
      <c r="N18" s="34">
        <v>0</v>
      </c>
      <c r="O18" s="36">
        <v>0</v>
      </c>
      <c r="P18" s="34"/>
      <c r="Q18" s="36"/>
      <c r="R18" s="34">
        <v>4000</v>
      </c>
      <c r="S18" s="36">
        <v>4000</v>
      </c>
      <c r="T18" s="20"/>
    </row>
    <row r="19" spans="1:20" ht="16.5" thickBot="1" x14ac:dyDescent="0.3">
      <c r="A19" s="31" t="s">
        <v>18</v>
      </c>
      <c r="B19" s="225">
        <v>0</v>
      </c>
      <c r="C19" s="201"/>
      <c r="D19" s="31"/>
      <c r="E19" s="201"/>
      <c r="F19" s="116"/>
      <c r="G19" s="116"/>
      <c r="H19" s="94">
        <v>0</v>
      </c>
      <c r="I19" s="95">
        <v>0</v>
      </c>
      <c r="J19" s="39">
        <v>250</v>
      </c>
      <c r="K19" s="40">
        <v>7</v>
      </c>
      <c r="L19" s="39">
        <v>100</v>
      </c>
      <c r="M19" s="41">
        <v>0</v>
      </c>
      <c r="N19" s="39">
        <v>200</v>
      </c>
      <c r="O19" s="41">
        <v>1250</v>
      </c>
      <c r="P19" s="39">
        <v>150</v>
      </c>
      <c r="Q19" s="41">
        <v>328.5</v>
      </c>
      <c r="R19" s="39">
        <v>20</v>
      </c>
      <c r="S19" s="41">
        <v>185</v>
      </c>
      <c r="T19" s="20"/>
    </row>
    <row r="20" spans="1:20" ht="16.5" thickBot="1" x14ac:dyDescent="0.3">
      <c r="A20" s="31"/>
      <c r="B20" s="214">
        <f>SUM(B6:B19)</f>
        <v>156542</v>
      </c>
      <c r="C20" s="204"/>
      <c r="D20" s="214">
        <f>SUM(D6:D19)</f>
        <v>144929.07199999999</v>
      </c>
      <c r="E20" s="204">
        <f>SUM(E6:E19)</f>
        <v>167630</v>
      </c>
      <c r="F20" s="238">
        <f>SUM(F6:F19)</f>
        <v>150873.4952</v>
      </c>
      <c r="G20" s="239">
        <f>SUM(G6:G19)</f>
        <v>133641.20000000001</v>
      </c>
      <c r="H20" s="96">
        <f t="shared" ref="H20:K20" si="0">SUM(H6:H19)</f>
        <v>155134.82</v>
      </c>
      <c r="I20" s="96">
        <f>SUM(I6:I19)</f>
        <v>154430.61000000002</v>
      </c>
      <c r="J20" s="42">
        <f t="shared" si="0"/>
        <v>136672.76</v>
      </c>
      <c r="K20" s="43">
        <f t="shared" si="0"/>
        <v>146404.13</v>
      </c>
      <c r="L20" s="42">
        <v>125775</v>
      </c>
      <c r="M20" s="44">
        <v>151223.76999999999</v>
      </c>
      <c r="N20" s="42">
        <v>119118.82</v>
      </c>
      <c r="O20" s="44">
        <v>128324.19</v>
      </c>
      <c r="P20" s="42">
        <v>110102.82</v>
      </c>
      <c r="Q20" s="44">
        <v>132169.05000000002</v>
      </c>
      <c r="R20" s="42">
        <v>99908</v>
      </c>
      <c r="S20" s="45">
        <v>100738.44</v>
      </c>
    </row>
    <row r="21" spans="1:20" x14ac:dyDescent="0.25">
      <c r="A21" s="31" t="s">
        <v>135</v>
      </c>
      <c r="B21" s="270"/>
      <c r="C21" s="31"/>
      <c r="D21" s="31"/>
      <c r="E21" s="31"/>
      <c r="F21" s="116"/>
      <c r="G21" s="116"/>
    </row>
    <row r="22" spans="1:20" x14ac:dyDescent="0.25">
      <c r="A22" s="31"/>
      <c r="B22" s="270"/>
      <c r="C22" s="31"/>
      <c r="D22" s="31"/>
      <c r="E22" s="31"/>
      <c r="F22" s="116"/>
      <c r="G22" s="116"/>
    </row>
    <row r="23" spans="1:20" x14ac:dyDescent="0.25">
      <c r="A23" s="133" t="s">
        <v>19</v>
      </c>
      <c r="B23" s="271"/>
      <c r="C23" s="133"/>
      <c r="D23" s="133"/>
      <c r="E23" s="133"/>
      <c r="F23" s="240"/>
      <c r="G23" s="240"/>
      <c r="H23" s="140"/>
      <c r="I23" s="140"/>
      <c r="J23" s="141"/>
      <c r="K23" s="142"/>
      <c r="L23" s="141"/>
      <c r="M23" s="141"/>
      <c r="N23" s="141"/>
      <c r="O23" s="141"/>
      <c r="P23" s="141"/>
      <c r="Q23" s="141"/>
      <c r="R23" s="141"/>
      <c r="S23" s="141"/>
    </row>
    <row r="24" spans="1:20" ht="33" customHeight="1" x14ac:dyDescent="0.25">
      <c r="A24" s="47"/>
      <c r="B24" s="272"/>
      <c r="C24" s="123"/>
      <c r="D24" s="123"/>
      <c r="E24" s="123"/>
      <c r="F24" s="285" t="s">
        <v>142</v>
      </c>
      <c r="G24" s="286"/>
      <c r="H24" s="288" t="s">
        <v>136</v>
      </c>
      <c r="I24" s="284"/>
      <c r="J24" s="288" t="s">
        <v>3</v>
      </c>
      <c r="K24" s="284"/>
      <c r="L24" s="284" t="s">
        <v>4</v>
      </c>
      <c r="M24" s="284"/>
      <c r="N24" s="284" t="s">
        <v>7</v>
      </c>
      <c r="O24" s="284"/>
      <c r="P24" s="284" t="s">
        <v>8</v>
      </c>
      <c r="Q24" s="284"/>
      <c r="R24" s="284" t="s">
        <v>9</v>
      </c>
      <c r="S24" s="284"/>
    </row>
    <row r="25" spans="1:20" ht="41.45" customHeight="1" thickBot="1" x14ac:dyDescent="0.3">
      <c r="A25" s="48"/>
      <c r="B25" s="273"/>
      <c r="C25" s="48"/>
      <c r="D25" s="48"/>
      <c r="E25" s="48"/>
      <c r="F25" s="241" t="s">
        <v>2</v>
      </c>
      <c r="G25" s="242" t="str">
        <f>G3</f>
        <v>31st March 2024</v>
      </c>
      <c r="H25" s="103" t="s">
        <v>2</v>
      </c>
      <c r="I25" s="50" t="str">
        <f>I3</f>
        <v>Actual</v>
      </c>
      <c r="J25" s="49" t="s">
        <v>1</v>
      </c>
      <c r="K25" s="99" t="str">
        <f>K3</f>
        <v xml:space="preserve">Actual </v>
      </c>
      <c r="L25" s="51" t="s">
        <v>5</v>
      </c>
      <c r="M25" s="52" t="s">
        <v>6</v>
      </c>
      <c r="N25" s="53" t="s">
        <v>5</v>
      </c>
      <c r="O25" s="54" t="s">
        <v>6</v>
      </c>
      <c r="P25" s="28" t="s">
        <v>5</v>
      </c>
      <c r="Q25" s="29" t="s">
        <v>6</v>
      </c>
      <c r="R25" s="28" t="s">
        <v>5</v>
      </c>
      <c r="S25" s="29" t="s">
        <v>6</v>
      </c>
      <c r="T25" s="55" t="s">
        <v>0</v>
      </c>
    </row>
    <row r="26" spans="1:20" x14ac:dyDescent="0.25">
      <c r="A26" s="132" t="s">
        <v>20</v>
      </c>
      <c r="B26" s="269"/>
      <c r="C26" s="132"/>
      <c r="D26" s="132"/>
      <c r="E26" s="132"/>
      <c r="F26" s="233"/>
      <c r="G26" s="233"/>
      <c r="H26" s="143"/>
      <c r="I26" s="143"/>
      <c r="J26" s="143"/>
      <c r="K26" s="144"/>
      <c r="L26" s="143"/>
      <c r="M26" s="143"/>
      <c r="N26" s="143"/>
      <c r="O26" s="143"/>
      <c r="P26" s="143"/>
      <c r="Q26" s="143"/>
      <c r="R26" s="143"/>
      <c r="S26" s="143"/>
      <c r="T26" s="56"/>
    </row>
    <row r="27" spans="1:20" x14ac:dyDescent="0.25">
      <c r="A27" s="31" t="s">
        <v>22</v>
      </c>
      <c r="B27" s="210">
        <v>31143</v>
      </c>
      <c r="C27" s="201"/>
      <c r="D27" s="210">
        <v>29384</v>
      </c>
      <c r="E27" s="201">
        <v>29945</v>
      </c>
      <c r="F27" s="234">
        <f>I27*1.06</f>
        <v>23481.120000000003</v>
      </c>
      <c r="G27" s="235">
        <v>26100</v>
      </c>
      <c r="H27" s="94">
        <f>21603*1.05</f>
        <v>22683.15</v>
      </c>
      <c r="I27" s="94">
        <v>22152</v>
      </c>
      <c r="J27" s="34">
        <v>21603</v>
      </c>
      <c r="K27" s="98">
        <v>20418.57</v>
      </c>
      <c r="L27" s="34"/>
      <c r="M27" s="36"/>
      <c r="N27" s="34"/>
      <c r="O27" s="36"/>
      <c r="P27" s="34"/>
      <c r="Q27" s="36"/>
      <c r="R27" s="34"/>
      <c r="S27" s="36"/>
      <c r="T27" s="37"/>
    </row>
    <row r="28" spans="1:20" x14ac:dyDescent="0.25">
      <c r="A28" s="31" t="s">
        <v>23</v>
      </c>
      <c r="B28" s="210">
        <v>3921</v>
      </c>
      <c r="C28" s="201"/>
      <c r="D28" s="210">
        <v>2938</v>
      </c>
      <c r="E28" s="201">
        <v>2700</v>
      </c>
      <c r="F28" s="234">
        <f>8.8%*F27</f>
        <v>2066.3385600000006</v>
      </c>
      <c r="G28" s="235">
        <v>2610</v>
      </c>
      <c r="H28" s="94">
        <v>1800</v>
      </c>
      <c r="I28" s="94">
        <f>8.8%*I27</f>
        <v>1949.3760000000002</v>
      </c>
      <c r="J28" s="34">
        <v>1770</v>
      </c>
      <c r="K28" s="98">
        <v>1795.25</v>
      </c>
      <c r="L28" s="34"/>
      <c r="M28" s="36"/>
      <c r="N28" s="34"/>
      <c r="O28" s="36"/>
      <c r="P28" s="34"/>
      <c r="Q28" s="36"/>
      <c r="R28" s="34"/>
      <c r="S28" s="36"/>
      <c r="T28" s="20"/>
    </row>
    <row r="29" spans="1:20" ht="16.5" thickBot="1" x14ac:dyDescent="0.3">
      <c r="A29" s="57" t="s">
        <v>24</v>
      </c>
      <c r="B29" s="211">
        <v>7380</v>
      </c>
      <c r="C29" s="205" t="s">
        <v>135</v>
      </c>
      <c r="D29" s="211">
        <v>6758</v>
      </c>
      <c r="E29" s="205">
        <v>7096</v>
      </c>
      <c r="F29" s="234">
        <f>23.7%*F27</f>
        <v>5565.0254400000003</v>
      </c>
      <c r="G29" s="243">
        <v>6525</v>
      </c>
      <c r="H29" s="121">
        <f>5425*1.05</f>
        <v>5696.25</v>
      </c>
      <c r="I29" s="95">
        <f>23.7%*I27</f>
        <v>5250.0239999999994</v>
      </c>
      <c r="J29" s="39">
        <v>5425</v>
      </c>
      <c r="K29" s="98">
        <v>4834.13</v>
      </c>
      <c r="L29" s="39"/>
      <c r="M29" s="41"/>
      <c r="N29" s="39"/>
      <c r="O29" s="41"/>
      <c r="P29" s="39"/>
      <c r="Q29" s="41"/>
      <c r="R29" s="39"/>
      <c r="S29" s="41"/>
      <c r="T29" s="20"/>
    </row>
    <row r="30" spans="1:20" ht="16.5" thickBot="1" x14ac:dyDescent="0.3">
      <c r="A30" s="57"/>
      <c r="B30" s="212">
        <f>SUM(B27:B29)</f>
        <v>42444</v>
      </c>
      <c r="C30" s="206"/>
      <c r="D30" s="212">
        <f>SUM(D27:D29)</f>
        <v>39080</v>
      </c>
      <c r="E30" s="206">
        <f>SUM(E27:E29)</f>
        <v>39741</v>
      </c>
      <c r="F30" s="244">
        <f t="shared" ref="F30:K30" si="1">SUM(F27:F29)</f>
        <v>31112.484000000004</v>
      </c>
      <c r="G30" s="245">
        <f t="shared" si="1"/>
        <v>35235</v>
      </c>
      <c r="H30" s="96">
        <f t="shared" si="1"/>
        <v>30179.4</v>
      </c>
      <c r="I30" s="96">
        <f t="shared" si="1"/>
        <v>29351.4</v>
      </c>
      <c r="J30" s="42">
        <f t="shared" si="1"/>
        <v>28798</v>
      </c>
      <c r="K30" s="43">
        <f t="shared" si="1"/>
        <v>27047.95</v>
      </c>
      <c r="L30" s="42">
        <v>28175</v>
      </c>
      <c r="M30" s="44">
        <v>28058.22</v>
      </c>
      <c r="N30" s="42">
        <v>28968</v>
      </c>
      <c r="O30" s="44">
        <v>26987.14</v>
      </c>
      <c r="P30" s="42">
        <v>25550</v>
      </c>
      <c r="Q30" s="44">
        <v>25365.839999999997</v>
      </c>
      <c r="R30" s="42">
        <v>24500</v>
      </c>
      <c r="S30" s="45">
        <v>22173.149999999998</v>
      </c>
      <c r="T30" s="58"/>
    </row>
    <row r="31" spans="1:20" x14ac:dyDescent="0.25">
      <c r="A31" s="57"/>
      <c r="B31" s="274"/>
      <c r="C31" s="57"/>
      <c r="D31" s="211"/>
      <c r="E31" s="57"/>
      <c r="F31" s="116"/>
      <c r="G31" s="116"/>
      <c r="H31" s="119"/>
      <c r="I31" s="104"/>
      <c r="J31" s="59"/>
      <c r="K31" s="60"/>
      <c r="L31" s="59"/>
      <c r="M31" s="61"/>
      <c r="N31" s="59"/>
      <c r="O31" s="61"/>
      <c r="P31" s="59"/>
      <c r="Q31" s="61"/>
      <c r="R31" s="59"/>
      <c r="S31" s="61"/>
      <c r="T31" s="20"/>
    </row>
    <row r="32" spans="1:20" x14ac:dyDescent="0.25">
      <c r="A32" s="124" t="s">
        <v>21</v>
      </c>
      <c r="B32" s="275"/>
      <c r="C32" s="124"/>
      <c r="D32" s="213"/>
      <c r="E32" s="124"/>
      <c r="F32" s="117"/>
      <c r="G32" s="117"/>
      <c r="H32" s="125"/>
      <c r="I32" s="125"/>
      <c r="J32" s="125"/>
      <c r="K32" s="134"/>
      <c r="L32" s="125"/>
      <c r="M32" s="125"/>
      <c r="N32" s="125"/>
      <c r="O32" s="125"/>
      <c r="P32" s="125"/>
      <c r="Q32" s="125"/>
      <c r="R32" s="125"/>
      <c r="S32" s="125"/>
      <c r="T32" s="20"/>
    </row>
    <row r="33" spans="1:20" x14ac:dyDescent="0.25">
      <c r="A33" s="31" t="s">
        <v>25</v>
      </c>
      <c r="B33" s="201">
        <v>750</v>
      </c>
      <c r="C33" s="201"/>
      <c r="D33" s="201">
        <v>500</v>
      </c>
      <c r="E33" s="201">
        <v>750</v>
      </c>
      <c r="F33" s="234">
        <v>500</v>
      </c>
      <c r="G33" s="243">
        <v>250</v>
      </c>
      <c r="H33" s="94">
        <v>0</v>
      </c>
      <c r="I33" s="94">
        <v>500</v>
      </c>
      <c r="J33" s="34">
        <v>800</v>
      </c>
      <c r="K33" s="38">
        <v>145</v>
      </c>
      <c r="L33" s="34"/>
      <c r="M33" s="36"/>
      <c r="N33" s="34"/>
      <c r="O33" s="36"/>
      <c r="P33" s="34"/>
      <c r="Q33" s="36"/>
      <c r="R33" s="34"/>
      <c r="S33" s="36"/>
      <c r="T33" s="20"/>
    </row>
    <row r="34" spans="1:20" x14ac:dyDescent="0.25">
      <c r="A34" s="31" t="s">
        <v>141</v>
      </c>
      <c r="B34" s="201">
        <v>200</v>
      </c>
      <c r="C34" s="201"/>
      <c r="D34" s="201">
        <v>150</v>
      </c>
      <c r="E34" s="201">
        <v>200</v>
      </c>
      <c r="F34" s="234">
        <v>350</v>
      </c>
      <c r="G34" s="243">
        <v>150</v>
      </c>
      <c r="H34" s="94">
        <v>300</v>
      </c>
      <c r="I34" s="94">
        <v>350</v>
      </c>
      <c r="J34" s="34">
        <v>300</v>
      </c>
      <c r="K34" s="38">
        <v>445.25</v>
      </c>
      <c r="L34" s="34"/>
      <c r="M34" s="36"/>
      <c r="N34" s="34"/>
      <c r="O34" s="36"/>
      <c r="P34" s="34"/>
      <c r="Q34" s="36"/>
      <c r="R34" s="34"/>
      <c r="S34" s="36"/>
      <c r="T34" s="20"/>
    </row>
    <row r="35" spans="1:20" x14ac:dyDescent="0.25">
      <c r="A35" s="31" t="s">
        <v>73</v>
      </c>
      <c r="B35" s="201">
        <v>1000</v>
      </c>
      <c r="C35" s="201"/>
      <c r="D35" s="201">
        <v>500</v>
      </c>
      <c r="E35" s="201">
        <v>1000</v>
      </c>
      <c r="F35" s="234">
        <v>500</v>
      </c>
      <c r="G35" s="243">
        <v>500</v>
      </c>
      <c r="H35" s="94">
        <v>500</v>
      </c>
      <c r="I35" s="94">
        <v>500</v>
      </c>
      <c r="J35" s="34">
        <v>500</v>
      </c>
      <c r="K35" s="38">
        <v>461.29</v>
      </c>
      <c r="L35" s="34"/>
      <c r="M35" s="36"/>
      <c r="N35" s="34"/>
      <c r="O35" s="36"/>
      <c r="P35" s="34"/>
      <c r="Q35" s="36"/>
      <c r="R35" s="34"/>
      <c r="S35" s="36"/>
      <c r="T35" s="20"/>
    </row>
    <row r="36" spans="1:20" x14ac:dyDescent="0.25">
      <c r="A36" s="31" t="s">
        <v>26</v>
      </c>
      <c r="B36" s="201">
        <v>100</v>
      </c>
      <c r="C36" s="201"/>
      <c r="D36" s="201">
        <v>40</v>
      </c>
      <c r="E36" s="201">
        <v>100</v>
      </c>
      <c r="F36" s="234">
        <v>20</v>
      </c>
      <c r="G36" s="243">
        <v>40</v>
      </c>
      <c r="H36" s="94">
        <v>100</v>
      </c>
      <c r="I36" s="94">
        <v>0</v>
      </c>
      <c r="J36" s="34">
        <v>100</v>
      </c>
      <c r="K36" s="38">
        <v>17</v>
      </c>
      <c r="L36" s="34"/>
      <c r="M36" s="36"/>
      <c r="N36" s="34"/>
      <c r="O36" s="36"/>
      <c r="P36" s="34"/>
      <c r="Q36" s="36"/>
      <c r="R36" s="34"/>
      <c r="S36" s="36"/>
      <c r="T36" s="20"/>
    </row>
    <row r="37" spans="1:20" x14ac:dyDescent="0.25">
      <c r="A37" s="31" t="s">
        <v>27</v>
      </c>
      <c r="B37" s="201">
        <v>6000</v>
      </c>
      <c r="C37" s="201"/>
      <c r="D37" s="201">
        <v>6000</v>
      </c>
      <c r="E37" s="201">
        <v>6000</v>
      </c>
      <c r="F37" s="234">
        <v>6000</v>
      </c>
      <c r="G37" s="243">
        <v>6000</v>
      </c>
      <c r="H37" s="94">
        <v>6000</v>
      </c>
      <c r="I37" s="94">
        <v>1400</v>
      </c>
      <c r="J37" s="34">
        <v>400</v>
      </c>
      <c r="K37" s="38">
        <v>400</v>
      </c>
      <c r="L37" s="34"/>
      <c r="M37" s="36"/>
      <c r="N37" s="34"/>
      <c r="O37" s="36"/>
      <c r="P37" s="34"/>
      <c r="Q37" s="36"/>
      <c r="R37" s="34"/>
      <c r="S37" s="36"/>
      <c r="T37" s="20"/>
    </row>
    <row r="38" spans="1:20" x14ac:dyDescent="0.25">
      <c r="A38" s="63" t="s">
        <v>28</v>
      </c>
      <c r="B38" s="207">
        <v>2000</v>
      </c>
      <c r="C38" s="207"/>
      <c r="D38" s="207">
        <v>1500</v>
      </c>
      <c r="E38" s="207">
        <v>2000</v>
      </c>
      <c r="F38" s="246">
        <v>1750</v>
      </c>
      <c r="G38" s="247">
        <v>1500</v>
      </c>
      <c r="H38" s="94">
        <v>1382.61</v>
      </c>
      <c r="I38" s="94">
        <v>1382.61</v>
      </c>
      <c r="J38" s="64">
        <v>820</v>
      </c>
      <c r="K38" s="38">
        <v>-280</v>
      </c>
      <c r="L38" s="34"/>
      <c r="M38" s="36"/>
      <c r="N38" s="34"/>
      <c r="O38" s="36"/>
      <c r="P38" s="34"/>
      <c r="Q38" s="36"/>
      <c r="R38" s="34"/>
      <c r="S38" s="36"/>
      <c r="T38" s="37"/>
    </row>
    <row r="39" spans="1:20" x14ac:dyDescent="0.25">
      <c r="A39" s="31" t="s">
        <v>42</v>
      </c>
      <c r="B39" s="201">
        <v>3000</v>
      </c>
      <c r="C39" s="201"/>
      <c r="D39" s="201">
        <v>2914</v>
      </c>
      <c r="E39" s="201">
        <v>2914</v>
      </c>
      <c r="F39" s="234">
        <v>2776.94</v>
      </c>
      <c r="G39" s="243">
        <v>2776.94</v>
      </c>
      <c r="H39" s="105">
        <v>2644.7</v>
      </c>
      <c r="I39" s="105">
        <v>4784</v>
      </c>
      <c r="J39" s="34">
        <v>2644.7</v>
      </c>
      <c r="K39" s="38">
        <v>2644.7</v>
      </c>
      <c r="L39" s="34"/>
      <c r="M39" s="36"/>
      <c r="N39" s="34"/>
      <c r="O39" s="36"/>
      <c r="P39" s="34"/>
      <c r="Q39" s="36"/>
      <c r="R39" s="34"/>
      <c r="S39" s="36"/>
      <c r="T39" s="20"/>
    </row>
    <row r="40" spans="1:20" x14ac:dyDescent="0.25">
      <c r="A40" s="63" t="s">
        <v>29</v>
      </c>
      <c r="B40" s="207">
        <v>320</v>
      </c>
      <c r="C40" s="207"/>
      <c r="D40" s="207">
        <v>320</v>
      </c>
      <c r="E40" s="207">
        <v>320</v>
      </c>
      <c r="F40" s="246">
        <v>320</v>
      </c>
      <c r="G40" s="247">
        <v>320</v>
      </c>
      <c r="H40" s="94">
        <f>300*1.05</f>
        <v>315</v>
      </c>
      <c r="I40" s="94">
        <v>240</v>
      </c>
      <c r="J40" s="64">
        <v>300</v>
      </c>
      <c r="K40" s="38">
        <v>300</v>
      </c>
      <c r="L40" s="64"/>
      <c r="M40" s="65"/>
      <c r="N40" s="64"/>
      <c r="O40" s="65"/>
      <c r="P40" s="64"/>
      <c r="Q40" s="65"/>
      <c r="R40" s="64"/>
      <c r="S40" s="65"/>
      <c r="T40" s="37"/>
    </row>
    <row r="41" spans="1:20" x14ac:dyDescent="0.25">
      <c r="A41" s="34" t="s">
        <v>170</v>
      </c>
      <c r="B41" s="282">
        <v>3000</v>
      </c>
      <c r="C41" s="216"/>
      <c r="D41" s="188">
        <v>4000</v>
      </c>
      <c r="E41" s="216">
        <v>3000</v>
      </c>
      <c r="F41" s="94">
        <v>4982</v>
      </c>
      <c r="G41" s="94">
        <v>2500</v>
      </c>
      <c r="H41" s="94">
        <f>2000+30*(75+15)</f>
        <v>4700</v>
      </c>
      <c r="I41" s="94">
        <v>4700</v>
      </c>
      <c r="J41" s="32">
        <v>4200</v>
      </c>
      <c r="K41" s="75">
        <v>5900.04</v>
      </c>
      <c r="L41" s="34"/>
      <c r="M41" s="36"/>
      <c r="N41" s="34"/>
      <c r="O41" s="36"/>
      <c r="P41" s="34"/>
      <c r="Q41" s="36"/>
      <c r="R41" s="34"/>
      <c r="S41" s="36"/>
      <c r="T41" s="20"/>
    </row>
    <row r="42" spans="1:20" x14ac:dyDescent="0.25">
      <c r="A42" s="31" t="s">
        <v>30</v>
      </c>
      <c r="B42" s="201">
        <v>1500</v>
      </c>
      <c r="C42" s="201"/>
      <c r="D42" s="201">
        <v>1500</v>
      </c>
      <c r="E42" s="201">
        <v>1500</v>
      </c>
      <c r="F42" s="234">
        <v>1500</v>
      </c>
      <c r="G42" s="243">
        <v>1500</v>
      </c>
      <c r="H42" s="94">
        <v>900</v>
      </c>
      <c r="I42" s="94">
        <v>3000</v>
      </c>
      <c r="J42" s="34">
        <v>900</v>
      </c>
      <c r="K42" s="38">
        <v>429.65000000000003</v>
      </c>
      <c r="L42" s="34"/>
      <c r="M42" s="36"/>
      <c r="N42" s="34"/>
      <c r="O42" s="36"/>
      <c r="P42" s="34"/>
      <c r="Q42" s="36"/>
      <c r="R42" s="34"/>
      <c r="S42" s="36"/>
      <c r="T42" s="20"/>
    </row>
    <row r="43" spans="1:20" x14ac:dyDescent="0.25">
      <c r="A43" s="31" t="s">
        <v>31</v>
      </c>
      <c r="B43" s="201">
        <v>1000</v>
      </c>
      <c r="C43" s="201"/>
      <c r="D43" s="201">
        <v>1000</v>
      </c>
      <c r="E43" s="201">
        <v>1000</v>
      </c>
      <c r="F43" s="234">
        <v>600</v>
      </c>
      <c r="G43" s="243">
        <v>650</v>
      </c>
      <c r="H43" s="94">
        <v>600</v>
      </c>
      <c r="I43" s="94">
        <v>500</v>
      </c>
      <c r="J43" s="34">
        <v>400</v>
      </c>
      <c r="K43" s="38">
        <v>296</v>
      </c>
      <c r="L43" s="34"/>
      <c r="M43" s="36"/>
      <c r="N43" s="34"/>
      <c r="O43" s="36"/>
      <c r="P43" s="34"/>
      <c r="Q43" s="36"/>
      <c r="R43" s="34"/>
      <c r="S43" s="36"/>
      <c r="T43" s="20"/>
    </row>
    <row r="44" spans="1:20" x14ac:dyDescent="0.25">
      <c r="A44" s="31" t="s">
        <v>32</v>
      </c>
      <c r="B44" s="201">
        <v>1000</v>
      </c>
      <c r="C44" s="201"/>
      <c r="D44" s="201">
        <v>600</v>
      </c>
      <c r="E44" s="201">
        <v>400</v>
      </c>
      <c r="F44" s="234">
        <v>700</v>
      </c>
      <c r="G44" s="243">
        <v>600</v>
      </c>
      <c r="H44" s="94">
        <v>500</v>
      </c>
      <c r="I44" s="94">
        <v>700</v>
      </c>
      <c r="J44" s="34">
        <v>500</v>
      </c>
      <c r="K44" s="38">
        <v>1101</v>
      </c>
      <c r="L44" s="34"/>
      <c r="M44" s="36"/>
      <c r="N44" s="34"/>
      <c r="O44" s="36"/>
      <c r="P44" s="34"/>
      <c r="Q44" s="36"/>
      <c r="R44" s="34"/>
      <c r="S44" s="36"/>
      <c r="T44" s="20"/>
    </row>
    <row r="45" spans="1:20" x14ac:dyDescent="0.25">
      <c r="A45" s="31" t="s">
        <v>33</v>
      </c>
      <c r="B45" s="201">
        <v>715</v>
      </c>
      <c r="C45" s="201"/>
      <c r="D45" s="201">
        <v>715</v>
      </c>
      <c r="E45" s="201">
        <v>715</v>
      </c>
      <c r="F45" s="234">
        <v>715</v>
      </c>
      <c r="G45" s="243">
        <v>715</v>
      </c>
      <c r="H45" s="94">
        <v>1000</v>
      </c>
      <c r="I45" s="94">
        <v>715</v>
      </c>
      <c r="J45" s="34">
        <v>1200</v>
      </c>
      <c r="K45" s="38">
        <v>1715.87</v>
      </c>
      <c r="L45" s="34"/>
      <c r="M45" s="36" t="s">
        <v>135</v>
      </c>
      <c r="N45" s="34"/>
      <c r="O45" s="36"/>
      <c r="P45" s="34"/>
      <c r="Q45" s="36"/>
      <c r="R45" s="34"/>
      <c r="S45" s="66"/>
      <c r="T45" s="20"/>
    </row>
    <row r="46" spans="1:20" x14ac:dyDescent="0.25">
      <c r="A46" s="31" t="s">
        <v>34</v>
      </c>
      <c r="B46" s="201">
        <v>2800</v>
      </c>
      <c r="C46" s="201" t="s">
        <v>135</v>
      </c>
      <c r="D46" s="201">
        <v>1400</v>
      </c>
      <c r="E46" s="201">
        <v>2651</v>
      </c>
      <c r="F46" s="234">
        <v>1700</v>
      </c>
      <c r="G46" s="243">
        <v>1277.77</v>
      </c>
      <c r="H46" s="94">
        <f>1600*1.05</f>
        <v>1680</v>
      </c>
      <c r="I46" s="94">
        <v>1600</v>
      </c>
      <c r="J46" s="34">
        <v>1600</v>
      </c>
      <c r="K46" s="38">
        <v>1428.28</v>
      </c>
      <c r="L46" s="34"/>
      <c r="M46" s="36"/>
      <c r="N46" s="34"/>
      <c r="O46" s="36"/>
      <c r="P46" s="34"/>
      <c r="Q46" s="36"/>
      <c r="R46" s="34"/>
      <c r="S46" s="66"/>
      <c r="T46" s="20"/>
    </row>
    <row r="47" spans="1:20" x14ac:dyDescent="0.25">
      <c r="A47" s="31" t="s">
        <v>36</v>
      </c>
      <c r="B47" s="201">
        <v>1000</v>
      </c>
      <c r="C47" s="201"/>
      <c r="D47" s="201">
        <v>500</v>
      </c>
      <c r="E47" s="201">
        <v>200</v>
      </c>
      <c r="F47" s="234">
        <v>410</v>
      </c>
      <c r="G47" s="243">
        <v>500</v>
      </c>
      <c r="H47" s="94">
        <v>400</v>
      </c>
      <c r="I47" s="94">
        <v>400</v>
      </c>
      <c r="J47" s="34">
        <v>400</v>
      </c>
      <c r="K47" s="38">
        <v>312.58999999999997</v>
      </c>
      <c r="L47" s="34"/>
      <c r="M47" s="36"/>
      <c r="N47" s="34"/>
      <c r="O47" s="36"/>
      <c r="P47" s="34"/>
      <c r="Q47" s="36"/>
      <c r="R47" s="34"/>
      <c r="S47" s="36"/>
      <c r="T47" s="20"/>
    </row>
    <row r="48" spans="1:20" x14ac:dyDescent="0.25">
      <c r="A48" s="31" t="s">
        <v>37</v>
      </c>
      <c r="B48" s="201">
        <v>1000</v>
      </c>
      <c r="C48" s="201"/>
      <c r="D48" s="201">
        <v>0</v>
      </c>
      <c r="E48" s="201">
        <v>200</v>
      </c>
      <c r="F48" s="234">
        <v>600</v>
      </c>
      <c r="G48" s="243">
        <v>0</v>
      </c>
      <c r="H48" s="94">
        <v>500</v>
      </c>
      <c r="I48" s="94">
        <v>606.69000000000005</v>
      </c>
      <c r="J48" s="34">
        <v>800</v>
      </c>
      <c r="K48" s="38">
        <v>4141.84</v>
      </c>
      <c r="L48" s="34"/>
      <c r="M48" s="36"/>
      <c r="N48" s="34"/>
      <c r="O48" s="36"/>
      <c r="P48" s="34"/>
      <c r="Q48" s="36"/>
      <c r="R48" s="34"/>
      <c r="S48" s="36"/>
      <c r="T48" s="20"/>
    </row>
    <row r="49" spans="1:20" x14ac:dyDescent="0.25">
      <c r="A49" s="63" t="s">
        <v>38</v>
      </c>
      <c r="B49" s="207">
        <v>1400</v>
      </c>
      <c r="C49" s="207"/>
      <c r="D49" s="207">
        <v>1365</v>
      </c>
      <c r="E49" s="207">
        <v>1365</v>
      </c>
      <c r="F49" s="246">
        <v>1300</v>
      </c>
      <c r="G49" s="247">
        <v>1300</v>
      </c>
      <c r="H49" s="94">
        <f>315*6+1200</f>
        <v>3090</v>
      </c>
      <c r="I49" s="94">
        <v>1200</v>
      </c>
      <c r="J49" s="34">
        <v>1200</v>
      </c>
      <c r="K49" s="38">
        <v>3031.3</v>
      </c>
      <c r="L49" s="34"/>
      <c r="M49" s="36"/>
      <c r="N49" s="34"/>
      <c r="O49" s="36"/>
      <c r="P49" s="34"/>
      <c r="Q49" s="36"/>
      <c r="R49" s="34"/>
      <c r="S49" s="36"/>
      <c r="T49" s="37"/>
    </row>
    <row r="50" spans="1:20" x14ac:dyDescent="0.25">
      <c r="A50" s="31" t="s">
        <v>39</v>
      </c>
      <c r="B50" s="201">
        <v>500</v>
      </c>
      <c r="C50" s="201"/>
      <c r="D50" s="201">
        <v>500</v>
      </c>
      <c r="E50" s="201">
        <v>0</v>
      </c>
      <c r="F50" s="234">
        <v>1000</v>
      </c>
      <c r="G50" s="243">
        <v>500</v>
      </c>
      <c r="H50" s="94">
        <v>200</v>
      </c>
      <c r="I50" s="94">
        <v>1100</v>
      </c>
      <c r="J50" s="34">
        <v>200</v>
      </c>
      <c r="K50" s="38">
        <v>499</v>
      </c>
      <c r="L50" s="34"/>
      <c r="M50" s="36"/>
      <c r="N50" s="34"/>
      <c r="O50" s="36"/>
      <c r="P50" s="34"/>
      <c r="Q50" s="36"/>
      <c r="R50" s="34"/>
      <c r="S50" s="36"/>
      <c r="T50" s="20"/>
    </row>
    <row r="51" spans="1:20" x14ac:dyDescent="0.25">
      <c r="A51" s="31" t="s">
        <v>40</v>
      </c>
      <c r="B51" s="201">
        <v>500</v>
      </c>
      <c r="C51" s="201"/>
      <c r="D51" s="201">
        <v>500</v>
      </c>
      <c r="E51" s="201">
        <v>300</v>
      </c>
      <c r="F51" s="234">
        <v>500</v>
      </c>
      <c r="G51" s="243">
        <v>4000</v>
      </c>
      <c r="H51" s="94">
        <v>500</v>
      </c>
      <c r="I51" s="94">
        <v>500</v>
      </c>
      <c r="J51" s="34">
        <v>100</v>
      </c>
      <c r="K51" s="38">
        <v>208.97</v>
      </c>
      <c r="L51" s="34"/>
      <c r="M51" s="36"/>
      <c r="N51" s="34"/>
      <c r="O51" s="36"/>
      <c r="P51" s="34"/>
      <c r="Q51" s="36"/>
      <c r="R51" s="34"/>
      <c r="S51" s="36"/>
      <c r="T51" s="58"/>
    </row>
    <row r="52" spans="1:20" x14ac:dyDescent="0.25">
      <c r="A52" s="57" t="s">
        <v>41</v>
      </c>
      <c r="B52" s="192"/>
      <c r="C52" s="205"/>
      <c r="D52" s="192"/>
      <c r="E52" s="205"/>
      <c r="F52" s="234">
        <v>0</v>
      </c>
      <c r="G52" s="116">
        <v>600</v>
      </c>
      <c r="H52" s="121">
        <v>0</v>
      </c>
      <c r="I52" s="95">
        <v>0</v>
      </c>
      <c r="J52" s="39">
        <v>0</v>
      </c>
      <c r="K52" s="40">
        <v>0</v>
      </c>
      <c r="L52" s="39"/>
      <c r="M52" s="41"/>
      <c r="N52" s="39"/>
      <c r="O52" s="41"/>
      <c r="P52" s="39"/>
      <c r="Q52" s="41"/>
      <c r="R52" s="39"/>
      <c r="S52" s="41"/>
      <c r="T52" s="58"/>
    </row>
    <row r="53" spans="1:20" x14ac:dyDescent="0.25">
      <c r="A53" s="67" t="s">
        <v>159</v>
      </c>
      <c r="B53" s="190"/>
      <c r="C53" s="208"/>
      <c r="D53" s="190"/>
      <c r="E53" s="208">
        <v>6000</v>
      </c>
      <c r="F53" s="234"/>
      <c r="G53" s="116"/>
      <c r="H53" s="197"/>
      <c r="I53" s="197"/>
      <c r="J53" s="198"/>
      <c r="K53" s="199"/>
      <c r="L53" s="185"/>
      <c r="M53" s="186"/>
      <c r="N53" s="185"/>
      <c r="O53" s="186"/>
      <c r="P53" s="185"/>
      <c r="Q53" s="186"/>
      <c r="R53" s="185"/>
      <c r="S53" s="187"/>
      <c r="T53" s="69"/>
    </row>
    <row r="54" spans="1:20" ht="16.5" thickBot="1" x14ac:dyDescent="0.3">
      <c r="A54" s="67" t="s">
        <v>160</v>
      </c>
      <c r="B54" s="190"/>
      <c r="C54" s="208"/>
      <c r="D54" s="190"/>
      <c r="E54" s="208">
        <v>11929.77</v>
      </c>
      <c r="F54" s="234"/>
      <c r="G54" s="116"/>
      <c r="H54" s="197"/>
      <c r="I54" s="197"/>
      <c r="J54" s="198"/>
      <c r="K54" s="199"/>
      <c r="L54" s="185"/>
      <c r="M54" s="186"/>
      <c r="N54" s="185"/>
      <c r="O54" s="186"/>
      <c r="P54" s="185"/>
      <c r="Q54" s="186"/>
      <c r="R54" s="185"/>
      <c r="S54" s="187"/>
      <c r="T54" s="69"/>
    </row>
    <row r="55" spans="1:20" ht="16.5" thickBot="1" x14ac:dyDescent="0.3">
      <c r="A55" s="67"/>
      <c r="B55" s="209">
        <f>SUM(B33:B52)</f>
        <v>27785</v>
      </c>
      <c r="C55" s="209">
        <f>SUM(C33:C54)</f>
        <v>0</v>
      </c>
      <c r="D55" s="209">
        <f>SUM(D33:D52)</f>
        <v>24004</v>
      </c>
      <c r="E55" s="209">
        <f>SUM(E33:E54)</f>
        <v>42544.770000000004</v>
      </c>
      <c r="F55" s="248">
        <f t="shared" ref="F55:K55" si="2">SUM(F33:F52)</f>
        <v>26223.940000000002</v>
      </c>
      <c r="G55" s="249">
        <f t="shared" si="2"/>
        <v>25679.710000000003</v>
      </c>
      <c r="H55" s="120">
        <f t="shared" si="2"/>
        <v>25312.31</v>
      </c>
      <c r="I55" s="106">
        <f t="shared" si="2"/>
        <v>24178.3</v>
      </c>
      <c r="J55" s="68">
        <f t="shared" si="2"/>
        <v>17364.7</v>
      </c>
      <c r="K55" s="43">
        <f t="shared" si="2"/>
        <v>23197.780000000002</v>
      </c>
      <c r="L55" s="42">
        <v>13910</v>
      </c>
      <c r="M55" s="44">
        <v>11207.41</v>
      </c>
      <c r="N55" s="42">
        <v>9770</v>
      </c>
      <c r="O55" s="44">
        <v>7538.6399999999994</v>
      </c>
      <c r="P55" s="42">
        <v>7960</v>
      </c>
      <c r="Q55" s="44">
        <v>7796.73</v>
      </c>
      <c r="R55" s="42">
        <v>16150</v>
      </c>
      <c r="S55" s="45">
        <v>12381.45</v>
      </c>
      <c r="T55" s="69"/>
    </row>
    <row r="56" spans="1:20" x14ac:dyDescent="0.25">
      <c r="A56" s="89"/>
      <c r="B56" s="89"/>
      <c r="C56" s="89"/>
      <c r="D56" s="89"/>
      <c r="E56" s="89"/>
      <c r="F56" s="122"/>
      <c r="G56" s="122"/>
      <c r="H56" s="119"/>
      <c r="I56" s="104"/>
      <c r="J56" s="71"/>
      <c r="K56" s="72"/>
      <c r="L56" s="59"/>
      <c r="M56" s="59"/>
      <c r="N56" s="59"/>
      <c r="O56" s="59"/>
      <c r="P56" s="59"/>
      <c r="Q56" s="59"/>
      <c r="R56" s="59"/>
      <c r="S56" s="59"/>
      <c r="T56" s="20"/>
    </row>
    <row r="57" spans="1:20" x14ac:dyDescent="0.25">
      <c r="A57" s="124" t="s">
        <v>51</v>
      </c>
      <c r="B57" s="127"/>
      <c r="C57" s="124"/>
      <c r="D57" s="124"/>
      <c r="E57" s="124"/>
      <c r="F57" s="117"/>
      <c r="G57" s="117"/>
      <c r="H57" s="125"/>
      <c r="I57" s="125"/>
      <c r="J57" s="145"/>
      <c r="K57" s="142"/>
      <c r="L57" s="125"/>
      <c r="M57" s="125"/>
      <c r="N57" s="125"/>
      <c r="O57" s="125"/>
      <c r="P57" s="125"/>
      <c r="Q57" s="125"/>
      <c r="R57" s="125"/>
      <c r="S57" s="125"/>
      <c r="T57" s="20"/>
    </row>
    <row r="58" spans="1:20" x14ac:dyDescent="0.25">
      <c r="A58" s="34" t="s">
        <v>44</v>
      </c>
      <c r="B58" s="188">
        <v>14000</v>
      </c>
      <c r="C58" s="216"/>
      <c r="D58" s="188">
        <v>18000</v>
      </c>
      <c r="E58" s="216">
        <v>10000</v>
      </c>
      <c r="F58" s="94">
        <v>15000</v>
      </c>
      <c r="G58" s="94">
        <v>13500</v>
      </c>
      <c r="H58" s="94">
        <v>10000</v>
      </c>
      <c r="I58" s="94">
        <v>18560</v>
      </c>
      <c r="J58" s="32">
        <v>14000</v>
      </c>
      <c r="K58" s="75">
        <v>9042.6200000000008</v>
      </c>
      <c r="L58" s="34"/>
      <c r="M58" s="36"/>
      <c r="N58" s="34"/>
      <c r="O58" s="36"/>
      <c r="P58" s="34"/>
      <c r="Q58" s="36"/>
      <c r="R58" s="34"/>
      <c r="S58" s="36"/>
      <c r="T58" s="20"/>
    </row>
    <row r="59" spans="1:20" x14ac:dyDescent="0.25">
      <c r="A59" s="34" t="s">
        <v>45</v>
      </c>
      <c r="B59" s="188">
        <v>200</v>
      </c>
      <c r="C59" s="216"/>
      <c r="D59" s="188">
        <v>200</v>
      </c>
      <c r="E59" s="216">
        <v>200</v>
      </c>
      <c r="F59" s="94">
        <v>150</v>
      </c>
      <c r="G59" s="94">
        <v>150</v>
      </c>
      <c r="H59" s="94">
        <v>70</v>
      </c>
      <c r="I59" s="94">
        <v>138.54</v>
      </c>
      <c r="J59" s="32">
        <v>60</v>
      </c>
      <c r="K59" s="75">
        <v>138.54</v>
      </c>
      <c r="L59" s="34"/>
      <c r="M59" s="36"/>
      <c r="N59" s="34"/>
      <c r="O59" s="36"/>
      <c r="P59" s="34"/>
      <c r="Q59" s="36"/>
      <c r="R59" s="34"/>
      <c r="S59" s="36"/>
      <c r="T59" s="20"/>
    </row>
    <row r="60" spans="1:20" x14ac:dyDescent="0.25">
      <c r="A60" s="34" t="s">
        <v>46</v>
      </c>
      <c r="B60" s="188">
        <v>800</v>
      </c>
      <c r="C60" s="216"/>
      <c r="D60" s="188">
        <v>500</v>
      </c>
      <c r="E60" s="216">
        <v>750</v>
      </c>
      <c r="F60" s="94">
        <v>500</v>
      </c>
      <c r="G60" s="94">
        <v>1000</v>
      </c>
      <c r="H60" s="94">
        <v>250</v>
      </c>
      <c r="I60" s="94">
        <v>370</v>
      </c>
      <c r="J60" s="32">
        <v>200</v>
      </c>
      <c r="K60" s="75">
        <v>253.47</v>
      </c>
      <c r="L60" s="34"/>
      <c r="M60" s="36"/>
      <c r="N60" s="34"/>
      <c r="O60" s="36"/>
      <c r="P60" s="34"/>
      <c r="Q60" s="36"/>
      <c r="R60" s="34"/>
      <c r="S60" s="36"/>
      <c r="T60" s="20"/>
    </row>
    <row r="61" spans="1:20" x14ac:dyDescent="0.25">
      <c r="A61" s="34" t="s">
        <v>47</v>
      </c>
      <c r="B61" s="188">
        <v>6000</v>
      </c>
      <c r="C61" s="216"/>
      <c r="D61" s="188">
        <v>5819</v>
      </c>
      <c r="E61" s="216">
        <v>5819</v>
      </c>
      <c r="F61" s="94">
        <v>13491</v>
      </c>
      <c r="G61" s="94">
        <v>-28954.69</v>
      </c>
      <c r="H61" s="94">
        <v>12849.25</v>
      </c>
      <c r="I61" s="94">
        <v>26130</v>
      </c>
      <c r="J61" s="32">
        <v>10000</v>
      </c>
      <c r="K61" s="75">
        <v>12849.25</v>
      </c>
      <c r="L61" s="34"/>
      <c r="M61" s="36"/>
      <c r="N61" s="34"/>
      <c r="O61" s="36"/>
      <c r="P61" s="34"/>
      <c r="Q61" s="36"/>
      <c r="R61" s="34"/>
      <c r="S61" s="36"/>
      <c r="T61" s="20"/>
    </row>
    <row r="62" spans="1:20" ht="31.5" x14ac:dyDescent="0.25">
      <c r="A62" s="135" t="s">
        <v>119</v>
      </c>
      <c r="B62" s="188">
        <v>0</v>
      </c>
      <c r="C62" s="216"/>
      <c r="D62" s="188">
        <v>5000</v>
      </c>
      <c r="E62" s="216">
        <v>5000</v>
      </c>
      <c r="F62" s="94">
        <v>0</v>
      </c>
      <c r="G62" s="94"/>
      <c r="H62" s="94">
        <v>9000</v>
      </c>
      <c r="I62" s="94">
        <v>0</v>
      </c>
      <c r="J62" s="32">
        <v>0</v>
      </c>
      <c r="K62" s="40">
        <v>0</v>
      </c>
      <c r="L62" s="34"/>
      <c r="M62" s="36"/>
      <c r="N62" s="34"/>
      <c r="O62" s="36"/>
      <c r="P62" s="34"/>
      <c r="Q62" s="36"/>
      <c r="R62" s="34"/>
      <c r="S62" s="36"/>
      <c r="T62" s="20"/>
    </row>
    <row r="63" spans="1:20" x14ac:dyDescent="0.25">
      <c r="A63" s="34" t="s">
        <v>74</v>
      </c>
      <c r="B63" s="188">
        <v>1000</v>
      </c>
      <c r="C63" s="216"/>
      <c r="D63" s="188">
        <v>1000</v>
      </c>
      <c r="E63" s="216">
        <v>1000</v>
      </c>
      <c r="F63" s="94">
        <v>0</v>
      </c>
      <c r="G63" s="94">
        <v>971.26</v>
      </c>
      <c r="H63" s="94">
        <v>1000</v>
      </c>
      <c r="I63" s="94">
        <v>1000</v>
      </c>
      <c r="J63" s="32">
        <v>1000</v>
      </c>
      <c r="K63" s="75">
        <v>0</v>
      </c>
      <c r="L63" s="34"/>
      <c r="M63" s="36"/>
      <c r="N63" s="34"/>
      <c r="O63" s="36"/>
      <c r="P63" s="34"/>
      <c r="Q63" s="36"/>
      <c r="R63" s="34"/>
      <c r="S63" s="36"/>
      <c r="T63" s="20"/>
    </row>
    <row r="64" spans="1:20" x14ac:dyDescent="0.25">
      <c r="A64" s="34" t="s">
        <v>48</v>
      </c>
      <c r="B64" s="188">
        <v>500</v>
      </c>
      <c r="C64" s="216"/>
      <c r="D64" s="188">
        <v>500</v>
      </c>
      <c r="E64" s="216">
        <v>250</v>
      </c>
      <c r="F64" s="94">
        <v>2000</v>
      </c>
      <c r="G64" s="94">
        <v>1957.14</v>
      </c>
      <c r="H64" s="94">
        <v>2000</v>
      </c>
      <c r="I64" s="94">
        <v>0</v>
      </c>
      <c r="J64" s="32">
        <v>1500</v>
      </c>
      <c r="K64" s="40">
        <v>0</v>
      </c>
      <c r="L64" s="34"/>
      <c r="M64" s="36"/>
      <c r="N64" s="34"/>
      <c r="O64" s="36"/>
      <c r="P64" s="34"/>
      <c r="Q64" s="36"/>
      <c r="R64" s="34"/>
      <c r="S64" s="36"/>
      <c r="T64" s="20"/>
    </row>
    <row r="65" spans="1:20" x14ac:dyDescent="0.25">
      <c r="A65" s="34" t="s">
        <v>78</v>
      </c>
      <c r="B65" s="188">
        <v>0</v>
      </c>
      <c r="C65" s="216"/>
      <c r="D65" s="188">
        <v>500</v>
      </c>
      <c r="E65" s="216">
        <v>500</v>
      </c>
      <c r="F65" s="94">
        <v>500</v>
      </c>
      <c r="G65" s="94">
        <v>0</v>
      </c>
      <c r="H65" s="94">
        <v>3000</v>
      </c>
      <c r="I65" s="94">
        <v>0</v>
      </c>
      <c r="J65" s="32">
        <v>0</v>
      </c>
      <c r="K65" s="75">
        <v>0</v>
      </c>
      <c r="L65" s="34"/>
      <c r="M65" s="36"/>
      <c r="N65" s="34"/>
      <c r="O65" s="36"/>
      <c r="P65" s="34"/>
      <c r="Q65" s="36"/>
      <c r="R65" s="34"/>
      <c r="S65" s="36"/>
      <c r="T65" s="20"/>
    </row>
    <row r="66" spans="1:20" x14ac:dyDescent="0.25">
      <c r="A66" s="34" t="s">
        <v>35</v>
      </c>
      <c r="B66" s="188">
        <v>0</v>
      </c>
      <c r="C66" s="216"/>
      <c r="D66" s="188">
        <v>0</v>
      </c>
      <c r="E66" s="216"/>
      <c r="F66" s="94">
        <v>250</v>
      </c>
      <c r="G66" s="94">
        <v>0</v>
      </c>
      <c r="H66" s="94">
        <v>1000</v>
      </c>
      <c r="I66" s="94">
        <v>8558</v>
      </c>
      <c r="J66" s="32">
        <v>0</v>
      </c>
      <c r="K66" s="75">
        <v>0</v>
      </c>
      <c r="L66" s="34"/>
      <c r="M66" s="36"/>
      <c r="N66" s="34"/>
      <c r="O66" s="36"/>
      <c r="P66" s="34"/>
      <c r="Q66" s="36"/>
      <c r="R66" s="34"/>
      <c r="S66" s="36"/>
      <c r="T66" s="20"/>
    </row>
    <row r="67" spans="1:20" x14ac:dyDescent="0.25">
      <c r="A67" s="34" t="s">
        <v>49</v>
      </c>
      <c r="B67" s="188">
        <v>750</v>
      </c>
      <c r="C67" s="216"/>
      <c r="D67" s="188">
        <v>750</v>
      </c>
      <c r="E67" s="216">
        <v>750</v>
      </c>
      <c r="F67" s="94">
        <v>2500</v>
      </c>
      <c r="G67" s="94">
        <v>0</v>
      </c>
      <c r="H67" s="94">
        <v>4000</v>
      </c>
      <c r="I67" s="94">
        <v>2049</v>
      </c>
      <c r="J67" s="32">
        <v>4000</v>
      </c>
      <c r="K67" s="75">
        <v>4081.5</v>
      </c>
      <c r="L67" s="34"/>
      <c r="M67" s="36"/>
      <c r="N67" s="34"/>
      <c r="O67" s="36"/>
      <c r="P67" s="34"/>
      <c r="Q67" s="36"/>
      <c r="R67" s="34"/>
      <c r="S67" s="36"/>
      <c r="T67" s="20"/>
    </row>
    <row r="68" spans="1:20" x14ac:dyDescent="0.25">
      <c r="A68" s="78" t="s">
        <v>50</v>
      </c>
      <c r="B68" s="192">
        <v>0</v>
      </c>
      <c r="C68" s="217"/>
      <c r="D68" s="192">
        <v>500</v>
      </c>
      <c r="E68" s="217">
        <v>100</v>
      </c>
      <c r="F68" s="94">
        <v>500</v>
      </c>
      <c r="G68" s="94">
        <v>9873.68</v>
      </c>
      <c r="H68" s="121">
        <v>400</v>
      </c>
      <c r="I68" s="95">
        <v>400</v>
      </c>
      <c r="J68" s="76">
        <v>300</v>
      </c>
      <c r="K68" s="77">
        <v>0</v>
      </c>
      <c r="L68" s="39"/>
      <c r="M68" s="41"/>
      <c r="N68" s="39"/>
      <c r="O68" s="41"/>
      <c r="P68" s="39"/>
      <c r="Q68" s="41"/>
      <c r="R68" s="39"/>
      <c r="S68" s="41"/>
      <c r="T68" s="20"/>
    </row>
    <row r="69" spans="1:20" x14ac:dyDescent="0.25">
      <c r="A69" s="78" t="s">
        <v>161</v>
      </c>
      <c r="B69" s="192">
        <v>3500</v>
      </c>
      <c r="C69" s="217"/>
      <c r="D69" s="192"/>
      <c r="E69" s="217">
        <v>3000</v>
      </c>
      <c r="F69" s="94"/>
      <c r="G69" s="94"/>
      <c r="H69" s="219"/>
      <c r="I69" s="219"/>
      <c r="J69" s="183"/>
      <c r="K69" s="184"/>
      <c r="L69" s="185"/>
      <c r="M69" s="186"/>
      <c r="N69" s="185"/>
      <c r="O69" s="186"/>
      <c r="P69" s="185"/>
      <c r="Q69" s="186"/>
      <c r="R69" s="185"/>
      <c r="S69" s="187"/>
      <c r="T69" s="58"/>
    </row>
    <row r="70" spans="1:20" ht="16.5" thickBot="1" x14ac:dyDescent="0.3">
      <c r="A70" s="78" t="s">
        <v>162</v>
      </c>
      <c r="B70" s="192">
        <v>2000</v>
      </c>
      <c r="C70" s="217"/>
      <c r="D70" s="192"/>
      <c r="E70" s="217">
        <v>200</v>
      </c>
      <c r="F70" s="94"/>
      <c r="G70" s="94"/>
      <c r="H70" s="219"/>
      <c r="I70" s="219"/>
      <c r="J70" s="183"/>
      <c r="K70" s="184"/>
      <c r="L70" s="185"/>
      <c r="M70" s="186"/>
      <c r="N70" s="185"/>
      <c r="O70" s="186"/>
      <c r="P70" s="185"/>
      <c r="Q70" s="186"/>
      <c r="R70" s="185"/>
      <c r="S70" s="187"/>
      <c r="T70" s="58"/>
    </row>
    <row r="71" spans="1:20" ht="16.5" thickBot="1" x14ac:dyDescent="0.3">
      <c r="A71" s="78"/>
      <c r="B71" s="191">
        <f>SUM(B58:B70)</f>
        <v>28750</v>
      </c>
      <c r="C71" s="218"/>
      <c r="D71" s="191">
        <f>SUM(D58:D68)</f>
        <v>32769</v>
      </c>
      <c r="E71" s="218">
        <f>SUM(E58:E70)</f>
        <v>27569</v>
      </c>
      <c r="F71" s="114">
        <f t="shared" ref="F71:K71" si="3">SUM(F58:F68)</f>
        <v>34891</v>
      </c>
      <c r="G71" s="114">
        <f t="shared" si="3"/>
        <v>-1502.6099999999988</v>
      </c>
      <c r="H71" s="96">
        <f t="shared" si="3"/>
        <v>43569.25</v>
      </c>
      <c r="I71" s="96">
        <f t="shared" si="3"/>
        <v>57205.54</v>
      </c>
      <c r="J71" s="79">
        <f t="shared" si="3"/>
        <v>31060</v>
      </c>
      <c r="K71" s="80">
        <f t="shared" si="3"/>
        <v>26365.38</v>
      </c>
      <c r="L71" s="42">
        <v>37589.25</v>
      </c>
      <c r="M71" s="44">
        <v>29189.19</v>
      </c>
      <c r="N71" s="42">
        <v>21890</v>
      </c>
      <c r="O71" s="44">
        <v>19233.89</v>
      </c>
      <c r="P71" s="42">
        <v>26460</v>
      </c>
      <c r="Q71" s="44">
        <v>25499.19</v>
      </c>
      <c r="R71" s="42">
        <v>27860</v>
      </c>
      <c r="S71" s="45">
        <v>15745.79</v>
      </c>
      <c r="T71" s="58"/>
    </row>
    <row r="72" spans="1:20" x14ac:dyDescent="0.25">
      <c r="A72" s="89"/>
      <c r="B72" s="89"/>
      <c r="C72" s="89"/>
      <c r="D72" s="89"/>
      <c r="E72" s="89"/>
      <c r="F72" s="122"/>
      <c r="G72" s="122"/>
      <c r="H72" s="119"/>
      <c r="I72" s="104"/>
      <c r="J72" s="71"/>
      <c r="K72" s="72"/>
      <c r="L72" s="59"/>
      <c r="M72" s="59"/>
      <c r="N72" s="59"/>
      <c r="O72" s="59"/>
      <c r="P72" s="59"/>
      <c r="Q72" s="59"/>
      <c r="R72" s="59"/>
      <c r="S72" s="59"/>
      <c r="T72" s="20"/>
    </row>
    <row r="73" spans="1:20" x14ac:dyDescent="0.25">
      <c r="A73" s="126" t="s">
        <v>52</v>
      </c>
      <c r="B73" s="276"/>
      <c r="C73" s="126"/>
      <c r="D73" s="126"/>
      <c r="E73" s="126"/>
      <c r="F73" s="102"/>
      <c r="G73" s="102"/>
      <c r="H73" s="125"/>
      <c r="I73" s="125"/>
      <c r="J73" s="145"/>
      <c r="K73" s="142"/>
      <c r="L73" s="125"/>
      <c r="M73" s="125"/>
      <c r="N73" s="125"/>
      <c r="O73" s="125"/>
      <c r="P73" s="125"/>
      <c r="Q73" s="125"/>
      <c r="R73" s="125"/>
      <c r="S73" s="125"/>
      <c r="T73" s="20"/>
    </row>
    <row r="74" spans="1:20" x14ac:dyDescent="0.25">
      <c r="A74" s="31" t="s">
        <v>53</v>
      </c>
      <c r="B74" s="201">
        <v>5000</v>
      </c>
      <c r="C74" s="201"/>
      <c r="D74" s="188">
        <v>5000</v>
      </c>
      <c r="E74" s="201">
        <v>5000</v>
      </c>
      <c r="F74" s="235">
        <v>5200</v>
      </c>
      <c r="G74" s="235">
        <v>6143</v>
      </c>
      <c r="H74" s="107">
        <v>6000</v>
      </c>
      <c r="I74" s="107">
        <v>9250</v>
      </c>
      <c r="J74" s="32">
        <v>6000</v>
      </c>
      <c r="K74" s="75">
        <v>6796.58</v>
      </c>
      <c r="L74" s="34"/>
      <c r="M74" s="36"/>
      <c r="N74" s="34"/>
      <c r="O74" s="36"/>
      <c r="P74" s="34"/>
      <c r="Q74" s="36"/>
      <c r="R74" s="34"/>
      <c r="S74" s="36"/>
      <c r="T74" s="20"/>
    </row>
    <row r="75" spans="1:20" x14ac:dyDescent="0.25">
      <c r="A75" s="31" t="s">
        <v>54</v>
      </c>
      <c r="B75" s="201">
        <v>3000</v>
      </c>
      <c r="C75" s="201"/>
      <c r="D75" s="188">
        <v>3000</v>
      </c>
      <c r="E75" s="201">
        <v>1000</v>
      </c>
      <c r="F75" s="235">
        <v>3000</v>
      </c>
      <c r="G75" s="250">
        <v>5000</v>
      </c>
      <c r="H75" s="107">
        <v>3000</v>
      </c>
      <c r="I75" s="107">
        <v>2411</v>
      </c>
      <c r="J75" s="32">
        <v>2500</v>
      </c>
      <c r="K75" s="75">
        <v>1315</v>
      </c>
      <c r="L75" s="34"/>
      <c r="M75" s="36"/>
      <c r="N75" s="34"/>
      <c r="O75" s="36"/>
      <c r="P75" s="34"/>
      <c r="Q75" s="36"/>
      <c r="R75" s="34"/>
      <c r="S75" s="36"/>
      <c r="T75" s="20"/>
    </row>
    <row r="76" spans="1:20" x14ac:dyDescent="0.25">
      <c r="A76" s="31" t="s">
        <v>55</v>
      </c>
      <c r="B76" s="201">
        <v>3000</v>
      </c>
      <c r="C76" s="201"/>
      <c r="D76" s="188">
        <v>1200</v>
      </c>
      <c r="E76" s="201">
        <v>2300</v>
      </c>
      <c r="F76" s="235">
        <v>2500</v>
      </c>
      <c r="G76" s="235">
        <v>1200</v>
      </c>
      <c r="H76" s="107">
        <v>2000</v>
      </c>
      <c r="I76" s="107">
        <v>3950</v>
      </c>
      <c r="J76" s="32">
        <v>300</v>
      </c>
      <c r="K76" s="75">
        <v>100</v>
      </c>
      <c r="L76" s="34"/>
      <c r="M76" s="36"/>
      <c r="N76" s="34"/>
      <c r="O76" s="36"/>
      <c r="P76" s="34"/>
      <c r="Q76" s="36"/>
      <c r="R76" s="34"/>
      <c r="S76" s="36"/>
      <c r="T76" s="20"/>
    </row>
    <row r="77" spans="1:20" x14ac:dyDescent="0.25">
      <c r="A77" s="31" t="s">
        <v>56</v>
      </c>
      <c r="B77" s="201">
        <v>18000</v>
      </c>
      <c r="C77" s="201"/>
      <c r="D77" s="188">
        <v>18000</v>
      </c>
      <c r="E77" s="201">
        <v>18000</v>
      </c>
      <c r="F77" s="235">
        <v>20000</v>
      </c>
      <c r="G77" s="235">
        <v>18000</v>
      </c>
      <c r="H77" s="107">
        <v>20000</v>
      </c>
      <c r="I77" s="107">
        <v>20360</v>
      </c>
      <c r="J77" s="32">
        <v>20000</v>
      </c>
      <c r="K77" s="75">
        <v>35044.620000000003</v>
      </c>
      <c r="L77" s="34"/>
      <c r="M77" s="36"/>
      <c r="N77" s="34"/>
      <c r="O77" s="36"/>
      <c r="P77" s="34"/>
      <c r="Q77" s="36"/>
      <c r="R77" s="34"/>
      <c r="S77" s="36"/>
      <c r="T77" s="20"/>
    </row>
    <row r="78" spans="1:20" x14ac:dyDescent="0.25">
      <c r="A78" s="31" t="s">
        <v>57</v>
      </c>
      <c r="B78" s="201">
        <v>1000</v>
      </c>
      <c r="C78" s="201"/>
      <c r="D78" s="188">
        <v>1000</v>
      </c>
      <c r="E78" s="201">
        <v>1000</v>
      </c>
      <c r="F78" s="235">
        <v>1000</v>
      </c>
      <c r="G78" s="235">
        <v>1000</v>
      </c>
      <c r="H78" s="107">
        <v>2200</v>
      </c>
      <c r="I78" s="107">
        <v>1000</v>
      </c>
      <c r="J78" s="32">
        <v>2000</v>
      </c>
      <c r="K78" s="75">
        <v>-1139.3599999999999</v>
      </c>
      <c r="L78" s="34"/>
      <c r="M78" s="36"/>
      <c r="N78" s="34"/>
      <c r="O78" s="36"/>
      <c r="P78" s="34"/>
      <c r="Q78" s="36"/>
      <c r="R78" s="34"/>
      <c r="S78" s="36"/>
      <c r="T78" s="20"/>
    </row>
    <row r="79" spans="1:20" x14ac:dyDescent="0.25">
      <c r="A79" s="31" t="s">
        <v>58</v>
      </c>
      <c r="B79" s="201">
        <v>5000</v>
      </c>
      <c r="C79" s="201"/>
      <c r="D79" s="188">
        <v>6000</v>
      </c>
      <c r="E79" s="201">
        <v>3000</v>
      </c>
      <c r="F79" s="235">
        <v>6000</v>
      </c>
      <c r="G79" s="116">
        <v>0</v>
      </c>
      <c r="H79" s="107">
        <v>6000</v>
      </c>
      <c r="I79" s="107">
        <v>2000</v>
      </c>
      <c r="J79" s="32">
        <v>6000</v>
      </c>
      <c r="K79" s="75">
        <v>0</v>
      </c>
      <c r="L79" s="34"/>
      <c r="M79" s="36"/>
      <c r="N79" s="34"/>
      <c r="O79" s="36"/>
      <c r="P79" s="34"/>
      <c r="Q79" s="36"/>
      <c r="R79" s="34"/>
      <c r="S79" s="36"/>
      <c r="T79" s="20"/>
    </row>
    <row r="80" spans="1:20" x14ac:dyDescent="0.25">
      <c r="A80" s="31" t="s">
        <v>59</v>
      </c>
      <c r="B80" s="201">
        <v>0</v>
      </c>
      <c r="C80" s="201"/>
      <c r="D80" s="188">
        <v>1000</v>
      </c>
      <c r="E80" s="201">
        <v>0</v>
      </c>
      <c r="F80" s="235">
        <v>1000</v>
      </c>
      <c r="G80" s="116">
        <v>0</v>
      </c>
      <c r="H80" s="107">
        <v>1000</v>
      </c>
      <c r="I80" s="107">
        <v>0</v>
      </c>
      <c r="J80" s="32">
        <v>1000</v>
      </c>
      <c r="K80" s="75">
        <v>0</v>
      </c>
      <c r="L80" s="34"/>
      <c r="M80" s="36"/>
      <c r="N80" s="34"/>
      <c r="O80" s="36"/>
      <c r="P80" s="34"/>
      <c r="Q80" s="36"/>
      <c r="R80" s="34"/>
      <c r="S80" s="36"/>
      <c r="T80" s="20"/>
    </row>
    <row r="81" spans="1:20" x14ac:dyDescent="0.25">
      <c r="A81" s="31" t="s">
        <v>60</v>
      </c>
      <c r="B81" s="201">
        <v>250</v>
      </c>
      <c r="C81" s="201"/>
      <c r="D81" s="188">
        <v>250</v>
      </c>
      <c r="E81" s="201">
        <v>400</v>
      </c>
      <c r="F81" s="235">
        <v>250</v>
      </c>
      <c r="G81" s="116">
        <v>100</v>
      </c>
      <c r="H81" s="107">
        <v>200</v>
      </c>
      <c r="I81" s="107">
        <v>0</v>
      </c>
      <c r="J81" s="32">
        <v>200</v>
      </c>
      <c r="K81" s="75">
        <v>0</v>
      </c>
      <c r="L81" s="34"/>
      <c r="M81" s="36"/>
      <c r="N81" s="34"/>
      <c r="O81" s="36"/>
      <c r="P81" s="34"/>
      <c r="Q81" s="36"/>
      <c r="R81" s="34"/>
      <c r="S81" s="36"/>
      <c r="T81" s="20"/>
    </row>
    <row r="82" spans="1:20" x14ac:dyDescent="0.25">
      <c r="A82" s="31" t="s">
        <v>61</v>
      </c>
      <c r="B82" s="220">
        <v>0</v>
      </c>
      <c r="C82" s="220"/>
      <c r="D82" s="189">
        <v>5000</v>
      </c>
      <c r="E82" s="220">
        <v>5000</v>
      </c>
      <c r="F82" s="251">
        <v>5000</v>
      </c>
      <c r="G82" s="252">
        <v>0</v>
      </c>
      <c r="H82" s="108">
        <v>5000</v>
      </c>
      <c r="I82" s="108"/>
      <c r="J82" s="76">
        <v>6000</v>
      </c>
      <c r="K82" s="77">
        <v>0</v>
      </c>
      <c r="L82" s="39"/>
      <c r="M82" s="41"/>
      <c r="N82" s="39"/>
      <c r="O82" s="41"/>
      <c r="P82" s="39"/>
      <c r="Q82" s="41"/>
      <c r="R82" s="39"/>
      <c r="S82" s="41"/>
      <c r="T82" s="20"/>
    </row>
    <row r="83" spans="1:20" x14ac:dyDescent="0.25">
      <c r="A83" s="57" t="s">
        <v>155</v>
      </c>
      <c r="B83" s="208">
        <v>1000</v>
      </c>
      <c r="C83" s="208"/>
      <c r="D83" s="190">
        <v>12000</v>
      </c>
      <c r="E83" s="208">
        <v>4000</v>
      </c>
      <c r="F83" s="251"/>
      <c r="G83" s="252"/>
      <c r="H83" s="182"/>
      <c r="I83" s="182"/>
      <c r="J83" s="183"/>
      <c r="K83" s="184"/>
      <c r="L83" s="185"/>
      <c r="M83" s="186"/>
      <c r="N83" s="185"/>
      <c r="O83" s="186"/>
      <c r="P83" s="185"/>
      <c r="Q83" s="186"/>
      <c r="R83" s="185"/>
      <c r="S83" s="187"/>
      <c r="T83" s="58"/>
    </row>
    <row r="84" spans="1:20" x14ac:dyDescent="0.25">
      <c r="A84" s="57" t="s">
        <v>156</v>
      </c>
      <c r="B84" s="208">
        <v>1500</v>
      </c>
      <c r="C84" s="208"/>
      <c r="D84" s="190">
        <v>3000</v>
      </c>
      <c r="E84" s="208"/>
      <c r="F84" s="251"/>
      <c r="G84" s="252"/>
      <c r="H84" s="182"/>
      <c r="I84" s="182"/>
      <c r="J84" s="183"/>
      <c r="K84" s="184"/>
      <c r="L84" s="185"/>
      <c r="M84" s="186"/>
      <c r="N84" s="185"/>
      <c r="O84" s="186"/>
      <c r="P84" s="185"/>
      <c r="Q84" s="186"/>
      <c r="R84" s="185"/>
      <c r="S84" s="187"/>
      <c r="T84" s="58"/>
    </row>
    <row r="85" spans="1:20" ht="16.5" thickBot="1" x14ac:dyDescent="0.3">
      <c r="A85" s="57" t="s">
        <v>171</v>
      </c>
      <c r="B85" s="205">
        <v>1000</v>
      </c>
      <c r="C85" s="57"/>
      <c r="D85" s="192"/>
      <c r="E85" s="57"/>
      <c r="F85" s="235"/>
      <c r="G85" s="116"/>
      <c r="H85" s="182"/>
      <c r="I85" s="182"/>
      <c r="J85" s="183"/>
      <c r="K85" s="184"/>
      <c r="L85" s="185"/>
      <c r="M85" s="186"/>
      <c r="N85" s="185"/>
      <c r="O85" s="186"/>
      <c r="P85" s="185"/>
      <c r="Q85" s="186"/>
      <c r="R85" s="185"/>
      <c r="S85" s="187"/>
      <c r="T85" s="58"/>
    </row>
    <row r="86" spans="1:20" ht="16.5" thickBot="1" x14ac:dyDescent="0.3">
      <c r="A86" s="57"/>
      <c r="B86" s="206">
        <f>SUM(B74:B85)</f>
        <v>38750</v>
      </c>
      <c r="C86" s="206">
        <f>SUM(C74:C84)</f>
        <v>0</v>
      </c>
      <c r="D86" s="191">
        <f>SUM(D74:D84)</f>
        <v>55450</v>
      </c>
      <c r="E86" s="206">
        <f>SUM(E74:E84)</f>
        <v>39700</v>
      </c>
      <c r="F86" s="245">
        <f t="shared" ref="F86:K86" si="4">SUM(F74:F82)</f>
        <v>43950</v>
      </c>
      <c r="G86" s="245">
        <f t="shared" si="4"/>
        <v>31443</v>
      </c>
      <c r="H86" s="109">
        <f t="shared" si="4"/>
        <v>45400</v>
      </c>
      <c r="I86" s="109">
        <f t="shared" si="4"/>
        <v>38971</v>
      </c>
      <c r="J86" s="79">
        <f t="shared" si="4"/>
        <v>44000</v>
      </c>
      <c r="K86" s="80">
        <f t="shared" si="4"/>
        <v>42116.840000000004</v>
      </c>
      <c r="L86" s="42">
        <v>26951</v>
      </c>
      <c r="M86" s="44">
        <v>22071.16</v>
      </c>
      <c r="N86" s="42">
        <v>41909</v>
      </c>
      <c r="O86" s="44">
        <v>43919.14</v>
      </c>
      <c r="P86" s="42">
        <v>36850</v>
      </c>
      <c r="Q86" s="44">
        <v>28825.9</v>
      </c>
      <c r="R86" s="42">
        <v>44650</v>
      </c>
      <c r="S86" s="45">
        <v>17351</v>
      </c>
      <c r="T86" s="58"/>
    </row>
    <row r="87" spans="1:20" x14ac:dyDescent="0.25">
      <c r="A87" s="89"/>
      <c r="B87" s="89"/>
      <c r="C87" s="89"/>
      <c r="D87" s="89"/>
      <c r="E87" s="89"/>
      <c r="F87" s="122"/>
      <c r="G87" s="122"/>
      <c r="H87" s="119"/>
      <c r="I87" s="104"/>
      <c r="J87" s="71"/>
      <c r="K87" s="72"/>
      <c r="L87" s="59"/>
      <c r="M87" s="59"/>
      <c r="N87" s="59"/>
      <c r="O87" s="59"/>
      <c r="P87" s="59"/>
      <c r="Q87" s="59"/>
      <c r="R87" s="59"/>
      <c r="S87" s="59"/>
      <c r="T87" s="20"/>
    </row>
    <row r="88" spans="1:20" x14ac:dyDescent="0.25">
      <c r="A88" s="73" t="s">
        <v>62</v>
      </c>
      <c r="B88" s="277"/>
      <c r="C88" s="73"/>
      <c r="D88" s="73"/>
      <c r="E88" s="73"/>
      <c r="F88" s="117"/>
      <c r="G88" s="117"/>
      <c r="H88" s="125"/>
      <c r="I88" s="125"/>
      <c r="J88" s="74"/>
      <c r="K88" s="46"/>
      <c r="L88" s="62"/>
      <c r="M88" s="62"/>
      <c r="N88" s="62"/>
      <c r="O88" s="62"/>
      <c r="P88" s="62"/>
      <c r="Q88" s="62"/>
      <c r="R88" s="62"/>
      <c r="S88" s="62"/>
      <c r="T88" s="20"/>
    </row>
    <row r="89" spans="1:20" x14ac:dyDescent="0.25">
      <c r="A89" s="81" t="s">
        <v>63</v>
      </c>
      <c r="B89" s="222">
        <v>1500</v>
      </c>
      <c r="C89" s="81"/>
      <c r="D89" s="193">
        <v>1500</v>
      </c>
      <c r="E89" s="81">
        <v>1000</v>
      </c>
      <c r="F89" s="253">
        <v>1500</v>
      </c>
      <c r="G89" s="253">
        <v>1500</v>
      </c>
      <c r="H89" s="110">
        <v>1500</v>
      </c>
      <c r="I89" s="110">
        <v>3500</v>
      </c>
      <c r="J89" s="82">
        <v>1500</v>
      </c>
      <c r="K89" s="83">
        <v>1595</v>
      </c>
      <c r="L89" s="59"/>
      <c r="M89" s="61"/>
      <c r="N89" s="59"/>
      <c r="O89" s="61"/>
      <c r="P89" s="59"/>
      <c r="Q89" s="61"/>
      <c r="R89" s="59"/>
      <c r="S89" s="36"/>
      <c r="T89" s="20"/>
    </row>
    <row r="90" spans="1:20" x14ac:dyDescent="0.25">
      <c r="A90" s="31" t="s">
        <v>64</v>
      </c>
      <c r="B90" s="201">
        <v>1500</v>
      </c>
      <c r="C90" s="31"/>
      <c r="D90" s="188">
        <v>500</v>
      </c>
      <c r="E90" s="31">
        <v>500</v>
      </c>
      <c r="F90" s="235">
        <v>500</v>
      </c>
      <c r="G90" s="116">
        <v>0</v>
      </c>
      <c r="H90" s="107">
        <v>3700</v>
      </c>
      <c r="I90" s="107">
        <v>1200</v>
      </c>
      <c r="J90" s="32">
        <v>3500</v>
      </c>
      <c r="K90" s="75">
        <v>414.68</v>
      </c>
      <c r="L90" s="34"/>
      <c r="M90" s="36"/>
      <c r="N90" s="34"/>
      <c r="O90" s="36"/>
      <c r="P90" s="34"/>
      <c r="Q90" s="36"/>
      <c r="R90" s="34"/>
      <c r="S90" s="36"/>
      <c r="T90" s="20"/>
    </row>
    <row r="91" spans="1:20" x14ac:dyDescent="0.25">
      <c r="A91" s="31" t="s">
        <v>50</v>
      </c>
      <c r="B91" s="201">
        <v>1000</v>
      </c>
      <c r="C91" s="31"/>
      <c r="D91" s="188">
        <v>1000</v>
      </c>
      <c r="E91" s="31">
        <v>1000</v>
      </c>
      <c r="F91" s="235">
        <v>1000</v>
      </c>
      <c r="G91" s="235">
        <v>1850</v>
      </c>
      <c r="H91" s="107">
        <v>500</v>
      </c>
      <c r="I91" s="107">
        <v>0</v>
      </c>
      <c r="J91" s="32">
        <v>500</v>
      </c>
      <c r="K91" s="75">
        <v>700</v>
      </c>
      <c r="L91" s="34"/>
      <c r="M91" s="36"/>
      <c r="N91" s="34"/>
      <c r="O91" s="36"/>
      <c r="P91" s="34"/>
      <c r="Q91" s="36"/>
      <c r="R91" s="34"/>
      <c r="S91" s="36"/>
      <c r="T91" s="20"/>
    </row>
    <row r="92" spans="1:20" x14ac:dyDescent="0.25">
      <c r="A92" s="31" t="s">
        <v>65</v>
      </c>
      <c r="B92" s="201">
        <v>6000</v>
      </c>
      <c r="C92" s="31"/>
      <c r="D92" s="188">
        <v>5500</v>
      </c>
      <c r="E92" s="31">
        <v>5500</v>
      </c>
      <c r="F92" s="235">
        <v>4968</v>
      </c>
      <c r="G92" s="235">
        <v>5000</v>
      </c>
      <c r="H92" s="107">
        <v>6200</v>
      </c>
      <c r="I92" s="107">
        <v>6200</v>
      </c>
      <c r="J92" s="32">
        <v>6000</v>
      </c>
      <c r="K92" s="75">
        <v>4248.8</v>
      </c>
      <c r="L92" s="34"/>
      <c r="M92" s="36"/>
      <c r="N92" s="34"/>
      <c r="O92" s="36"/>
      <c r="P92" s="34"/>
      <c r="Q92" s="36"/>
      <c r="R92" s="34"/>
      <c r="S92" s="36"/>
      <c r="T92" s="20"/>
    </row>
    <row r="93" spans="1:20" x14ac:dyDescent="0.25">
      <c r="A93" s="31" t="s">
        <v>66</v>
      </c>
      <c r="B93" s="201">
        <v>1500</v>
      </c>
      <c r="C93" s="31"/>
      <c r="D93" s="188">
        <v>1500</v>
      </c>
      <c r="E93" s="31">
        <v>1508</v>
      </c>
      <c r="F93" s="235">
        <v>1350</v>
      </c>
      <c r="G93" s="235">
        <v>1500</v>
      </c>
      <c r="H93" s="107">
        <v>1250</v>
      </c>
      <c r="I93" s="107">
        <v>1250</v>
      </c>
      <c r="J93" s="32">
        <v>1250</v>
      </c>
      <c r="K93" s="75">
        <v>1291.74</v>
      </c>
      <c r="L93" s="34"/>
      <c r="M93" s="36"/>
      <c r="N93" s="34"/>
      <c r="O93" s="36"/>
      <c r="P93" s="34"/>
      <c r="Q93" s="36"/>
      <c r="R93" s="34"/>
      <c r="S93" s="36"/>
      <c r="T93" s="20"/>
    </row>
    <row r="94" spans="1:20" x14ac:dyDescent="0.25">
      <c r="A94" s="31" t="s">
        <v>67</v>
      </c>
      <c r="B94" s="201">
        <v>0</v>
      </c>
      <c r="C94" s="31"/>
      <c r="D94" s="188">
        <v>1000</v>
      </c>
      <c r="E94" s="31">
        <v>1000</v>
      </c>
      <c r="F94" s="235">
        <v>1000</v>
      </c>
      <c r="G94" s="116">
        <v>0</v>
      </c>
      <c r="H94" s="107">
        <v>1000</v>
      </c>
      <c r="I94" s="107"/>
      <c r="J94" s="32">
        <v>1000</v>
      </c>
      <c r="K94" s="75">
        <v>0</v>
      </c>
      <c r="L94" s="34"/>
      <c r="M94" s="36"/>
      <c r="N94" s="34"/>
      <c r="O94" s="36"/>
      <c r="P94" s="34"/>
      <c r="Q94" s="36"/>
      <c r="R94" s="34"/>
      <c r="S94" s="36"/>
      <c r="T94" s="20"/>
    </row>
    <row r="95" spans="1:20" ht="16.5" thickBot="1" x14ac:dyDescent="0.3">
      <c r="A95" s="57" t="s">
        <v>68</v>
      </c>
      <c r="B95" s="205">
        <v>0</v>
      </c>
      <c r="C95" s="57"/>
      <c r="D95" s="192">
        <v>2000</v>
      </c>
      <c r="E95" s="57">
        <v>2000</v>
      </c>
      <c r="F95" s="235">
        <v>2000</v>
      </c>
      <c r="G95" s="116">
        <v>0</v>
      </c>
      <c r="H95" s="118">
        <v>2000</v>
      </c>
      <c r="I95" s="108"/>
      <c r="J95" s="76">
        <v>2000</v>
      </c>
      <c r="K95" s="77">
        <v>0</v>
      </c>
      <c r="L95" s="39"/>
      <c r="M95" s="41"/>
      <c r="N95" s="39"/>
      <c r="O95" s="41"/>
      <c r="P95" s="39"/>
      <c r="Q95" s="41"/>
      <c r="R95" s="39"/>
      <c r="S95" s="41"/>
      <c r="T95" s="20"/>
    </row>
    <row r="96" spans="1:20" ht="16.5" thickBot="1" x14ac:dyDescent="0.3">
      <c r="A96" s="57"/>
      <c r="B96" s="206">
        <f t="shared" ref="B96:K96" si="5">SUM(B89:B95)</f>
        <v>11500</v>
      </c>
      <c r="C96" s="206">
        <f t="shared" si="5"/>
        <v>0</v>
      </c>
      <c r="D96" s="191">
        <f t="shared" si="5"/>
        <v>13000</v>
      </c>
      <c r="E96" s="206">
        <f t="shared" si="5"/>
        <v>12508</v>
      </c>
      <c r="F96" s="245">
        <f t="shared" si="5"/>
        <v>12318</v>
      </c>
      <c r="G96" s="245">
        <f t="shared" si="5"/>
        <v>9850</v>
      </c>
      <c r="H96" s="109">
        <f t="shared" si="5"/>
        <v>16150</v>
      </c>
      <c r="I96" s="109">
        <f t="shared" si="5"/>
        <v>12150</v>
      </c>
      <c r="J96" s="79">
        <f t="shared" si="5"/>
        <v>15750</v>
      </c>
      <c r="K96" s="80">
        <f t="shared" si="5"/>
        <v>8250.2200000000012</v>
      </c>
      <c r="L96" s="42">
        <v>14050</v>
      </c>
      <c r="M96" s="44">
        <v>10392.81</v>
      </c>
      <c r="N96" s="42">
        <v>12550</v>
      </c>
      <c r="O96" s="44">
        <v>11990.22</v>
      </c>
      <c r="P96" s="42">
        <v>10600</v>
      </c>
      <c r="Q96" s="44">
        <v>9374.39</v>
      </c>
      <c r="R96" s="42">
        <v>12200</v>
      </c>
      <c r="S96" s="45">
        <v>10298.459999999999</v>
      </c>
      <c r="T96" s="58"/>
    </row>
    <row r="97" spans="1:20" x14ac:dyDescent="0.25">
      <c r="A97" s="89"/>
      <c r="B97" s="89"/>
      <c r="C97" s="89"/>
      <c r="D97" s="89"/>
      <c r="E97" s="89"/>
      <c r="F97" s="122"/>
      <c r="G97" s="122"/>
      <c r="H97" s="119"/>
      <c r="I97" s="104"/>
      <c r="J97" s="71"/>
      <c r="K97" s="83"/>
      <c r="L97" s="59"/>
      <c r="M97" s="59"/>
      <c r="N97" s="59"/>
      <c r="O97" s="59"/>
      <c r="P97" s="59"/>
      <c r="Q97" s="59"/>
      <c r="R97" s="59"/>
      <c r="S97" s="59"/>
      <c r="T97" s="20"/>
    </row>
    <row r="98" spans="1:20" x14ac:dyDescent="0.25">
      <c r="A98" s="73" t="s">
        <v>69</v>
      </c>
      <c r="B98" s="277"/>
      <c r="C98" s="73"/>
      <c r="D98" s="73"/>
      <c r="E98" s="73"/>
      <c r="F98" s="117"/>
      <c r="G98" s="117"/>
      <c r="H98" s="125"/>
      <c r="I98" s="125"/>
      <c r="J98" s="74"/>
      <c r="K98" s="46"/>
      <c r="L98" s="62"/>
      <c r="M98" s="62"/>
      <c r="N98" s="62"/>
      <c r="O98" s="62"/>
      <c r="P98" s="62"/>
      <c r="Q98" s="62"/>
      <c r="R98" s="62"/>
      <c r="S98" s="62"/>
      <c r="T98" s="20"/>
    </row>
    <row r="99" spans="1:20" x14ac:dyDescent="0.25">
      <c r="A99" s="81" t="s">
        <v>70</v>
      </c>
      <c r="B99" s="194">
        <v>1000</v>
      </c>
      <c r="C99" s="172"/>
      <c r="D99" s="194">
        <v>500</v>
      </c>
      <c r="E99" s="172">
        <v>0</v>
      </c>
      <c r="F99" s="254">
        <v>500</v>
      </c>
      <c r="G99" s="255">
        <v>0</v>
      </c>
      <c r="H99" s="111">
        <v>500</v>
      </c>
      <c r="I99" s="111">
        <v>0</v>
      </c>
      <c r="J99" s="84">
        <v>500</v>
      </c>
      <c r="K99" s="83">
        <v>230</v>
      </c>
      <c r="L99" s="59"/>
      <c r="M99" s="59"/>
      <c r="N99" s="59"/>
      <c r="O99" s="59"/>
      <c r="P99" s="59"/>
      <c r="Q99" s="59"/>
      <c r="R99" s="59"/>
      <c r="S99" s="59"/>
      <c r="T99" s="20"/>
    </row>
    <row r="100" spans="1:20" x14ac:dyDescent="0.25">
      <c r="A100" s="31" t="s">
        <v>163</v>
      </c>
      <c r="B100" s="192">
        <v>600</v>
      </c>
      <c r="C100" s="57"/>
      <c r="D100" s="192">
        <v>500</v>
      </c>
      <c r="E100" s="57">
        <v>300</v>
      </c>
      <c r="F100" s="256">
        <v>500</v>
      </c>
      <c r="G100" s="257">
        <v>0</v>
      </c>
      <c r="H100" s="112">
        <v>500</v>
      </c>
      <c r="I100" s="112">
        <v>0</v>
      </c>
      <c r="J100" s="85">
        <v>500</v>
      </c>
      <c r="K100" s="75">
        <v>0</v>
      </c>
      <c r="L100" s="34"/>
      <c r="M100" s="34"/>
      <c r="N100" s="34"/>
      <c r="O100" s="34"/>
      <c r="P100" s="34"/>
      <c r="Q100" s="34"/>
      <c r="R100" s="34"/>
      <c r="S100" s="34"/>
      <c r="T100" s="20"/>
    </row>
    <row r="101" spans="1:20" ht="16.5" thickBot="1" x14ac:dyDescent="0.3">
      <c r="A101" s="31" t="s">
        <v>71</v>
      </c>
      <c r="B101" s="190">
        <v>250</v>
      </c>
      <c r="C101" s="67"/>
      <c r="D101" s="190">
        <v>1000</v>
      </c>
      <c r="E101" s="67">
        <v>0</v>
      </c>
      <c r="F101" s="258">
        <v>1000</v>
      </c>
      <c r="G101" s="259">
        <v>378.75</v>
      </c>
      <c r="H101" s="113">
        <v>1000</v>
      </c>
      <c r="I101" s="113">
        <v>0</v>
      </c>
      <c r="J101" s="86">
        <v>1000</v>
      </c>
      <c r="K101" s="77">
        <v>0</v>
      </c>
      <c r="L101" s="39"/>
      <c r="M101" s="39"/>
      <c r="N101" s="39"/>
      <c r="O101" s="39"/>
      <c r="P101" s="39"/>
      <c r="Q101" s="39"/>
      <c r="R101" s="39"/>
      <c r="S101" s="39"/>
      <c r="T101" s="20"/>
    </row>
    <row r="102" spans="1:20" ht="16.5" thickBot="1" x14ac:dyDescent="0.3">
      <c r="A102" s="57"/>
      <c r="B102" s="191">
        <f>SUM(B99:B101)</f>
        <v>1850</v>
      </c>
      <c r="C102" s="196">
        <f t="shared" ref="C102:H102" si="6">SUM(C99:C101)</f>
        <v>0</v>
      </c>
      <c r="D102" s="191">
        <f t="shared" si="6"/>
        <v>2000</v>
      </c>
      <c r="E102" s="196">
        <f t="shared" si="6"/>
        <v>300</v>
      </c>
      <c r="F102" s="249">
        <f t="shared" si="6"/>
        <v>2000</v>
      </c>
      <c r="G102" s="117">
        <f t="shared" si="6"/>
        <v>378.75</v>
      </c>
      <c r="H102" s="96">
        <f t="shared" si="6"/>
        <v>2000</v>
      </c>
      <c r="I102" s="96">
        <v>0</v>
      </c>
      <c r="J102" s="79">
        <f>SUM(J99:J101)</f>
        <v>2000</v>
      </c>
      <c r="K102" s="80">
        <f>SUM(K99:K101)</f>
        <v>230</v>
      </c>
      <c r="L102" s="87"/>
      <c r="M102" s="87"/>
      <c r="N102" s="87"/>
      <c r="O102" s="87"/>
      <c r="P102" s="87"/>
      <c r="Q102" s="87"/>
      <c r="R102" s="87"/>
      <c r="S102" s="88"/>
      <c r="T102" s="58"/>
    </row>
    <row r="103" spans="1:20" x14ac:dyDescent="0.25">
      <c r="A103" s="70"/>
      <c r="B103" s="289"/>
      <c r="C103" s="173"/>
      <c r="D103" s="173"/>
      <c r="E103" s="173"/>
      <c r="F103" s="260"/>
      <c r="G103" s="260"/>
      <c r="H103" s="104"/>
      <c r="I103" s="104"/>
      <c r="J103" s="71"/>
      <c r="K103" s="83"/>
      <c r="L103" s="59"/>
      <c r="M103" s="59"/>
      <c r="N103" s="59"/>
      <c r="O103" s="59"/>
      <c r="P103" s="59"/>
      <c r="Q103" s="59"/>
      <c r="R103" s="59"/>
      <c r="S103" s="59"/>
      <c r="T103" s="20"/>
    </row>
    <row r="104" spans="1:20" x14ac:dyDescent="0.25">
      <c r="A104" s="73" t="s">
        <v>72</v>
      </c>
      <c r="B104" s="73"/>
      <c r="C104" s="73"/>
      <c r="D104" s="73"/>
      <c r="E104" s="73"/>
      <c r="F104" s="117"/>
      <c r="G104" s="117"/>
      <c r="H104" s="125"/>
      <c r="I104" s="125"/>
      <c r="J104" s="74"/>
      <c r="K104" s="46"/>
      <c r="L104" s="62"/>
      <c r="M104" s="62"/>
      <c r="N104" s="62"/>
      <c r="O104" s="62"/>
      <c r="P104" s="62"/>
      <c r="Q104" s="62"/>
      <c r="R104" s="62"/>
      <c r="S104" s="62"/>
      <c r="T104" s="20"/>
    </row>
    <row r="105" spans="1:20" x14ac:dyDescent="0.25">
      <c r="A105" s="81" t="s">
        <v>75</v>
      </c>
      <c r="B105" s="193">
        <v>3000</v>
      </c>
      <c r="C105" s="222"/>
      <c r="D105" s="193">
        <v>4500</v>
      </c>
      <c r="E105" s="222">
        <v>2000</v>
      </c>
      <c r="F105" s="261">
        <v>2000</v>
      </c>
      <c r="G105" s="253">
        <v>1500</v>
      </c>
      <c r="H105" s="110">
        <v>2000</v>
      </c>
      <c r="I105" s="110">
        <v>1200</v>
      </c>
      <c r="J105" s="82">
        <v>2000</v>
      </c>
      <c r="K105" s="75">
        <v>1787.85</v>
      </c>
      <c r="L105" s="34"/>
      <c r="M105" s="36"/>
      <c r="N105" s="34"/>
      <c r="O105" s="36"/>
      <c r="P105" s="34"/>
      <c r="Q105" s="36"/>
      <c r="R105" s="34"/>
      <c r="S105" s="36"/>
      <c r="T105" s="20"/>
    </row>
    <row r="106" spans="1:20" ht="16.5" thickBot="1" x14ac:dyDescent="0.3">
      <c r="A106" s="31" t="s">
        <v>167</v>
      </c>
      <c r="B106" s="188">
        <v>1000</v>
      </c>
      <c r="C106" s="201"/>
      <c r="D106" s="188">
        <v>1000</v>
      </c>
      <c r="E106" s="201">
        <v>2939</v>
      </c>
      <c r="F106" s="250">
        <v>3000</v>
      </c>
      <c r="G106" s="116">
        <v>0</v>
      </c>
      <c r="H106" s="107">
        <v>2000</v>
      </c>
      <c r="I106" s="107">
        <v>2957.15</v>
      </c>
      <c r="J106" s="32">
        <v>2000</v>
      </c>
      <c r="K106" s="75">
        <v>1230</v>
      </c>
      <c r="L106" s="34"/>
      <c r="M106" s="36"/>
      <c r="N106" s="34"/>
      <c r="O106" s="36"/>
      <c r="P106" s="34"/>
      <c r="Q106" s="36"/>
      <c r="R106" s="34"/>
      <c r="S106" s="36"/>
      <c r="T106" s="20"/>
    </row>
    <row r="107" spans="1:20" ht="16.5" thickBot="1" x14ac:dyDescent="0.3">
      <c r="A107" s="89"/>
      <c r="B107" s="191">
        <f>SUM(B105:B106)</f>
        <v>4000</v>
      </c>
      <c r="C107" s="223">
        <f>SUM(C105:C106)</f>
        <v>0</v>
      </c>
      <c r="D107" s="191">
        <f>SUM(D105:D106)</f>
        <v>5500</v>
      </c>
      <c r="E107" s="223">
        <f>SUM(E105:E106)</f>
        <v>4939</v>
      </c>
      <c r="F107" s="262">
        <f t="shared" ref="F107:K107" si="7">SUM(F105:F106)</f>
        <v>5000</v>
      </c>
      <c r="G107" s="263">
        <f t="shared" si="7"/>
        <v>1500</v>
      </c>
      <c r="H107" s="160">
        <f t="shared" si="7"/>
        <v>4000</v>
      </c>
      <c r="I107" s="160">
        <f t="shared" si="7"/>
        <v>4157.1499999999996</v>
      </c>
      <c r="J107" s="161">
        <f t="shared" si="7"/>
        <v>4000</v>
      </c>
      <c r="K107" s="162">
        <f t="shared" si="7"/>
        <v>3017.85</v>
      </c>
      <c r="L107" s="163">
        <v>5100</v>
      </c>
      <c r="M107" s="164">
        <v>3158.79</v>
      </c>
      <c r="N107" s="163">
        <v>4050</v>
      </c>
      <c r="O107" s="164">
        <v>3142.9700000000003</v>
      </c>
      <c r="P107" s="163">
        <v>4750</v>
      </c>
      <c r="Q107" s="164">
        <v>3490.9700000000003</v>
      </c>
      <c r="R107" s="42">
        <v>1600</v>
      </c>
      <c r="S107" s="45">
        <v>1452.6499999999999</v>
      </c>
      <c r="T107" s="58"/>
    </row>
    <row r="108" spans="1:20" x14ac:dyDescent="0.25">
      <c r="A108" s="89" t="s">
        <v>135</v>
      </c>
      <c r="C108" s="89"/>
      <c r="E108" s="89"/>
      <c r="F108" s="262"/>
      <c r="G108" s="122"/>
      <c r="H108" s="114"/>
      <c r="I108" s="114"/>
      <c r="J108" s="165"/>
      <c r="K108" s="166"/>
      <c r="L108" s="167"/>
      <c r="M108" s="168"/>
      <c r="N108" s="167"/>
      <c r="O108" s="168"/>
      <c r="P108" s="167"/>
      <c r="Q108" s="168"/>
      <c r="R108" s="153"/>
      <c r="S108" s="154"/>
      <c r="T108" s="58"/>
    </row>
    <row r="109" spans="1:20" s="158" customFormat="1" x14ac:dyDescent="0.25">
      <c r="A109" s="159" t="s">
        <v>146</v>
      </c>
      <c r="B109" s="279"/>
      <c r="C109" s="159"/>
      <c r="D109" s="159"/>
      <c r="E109" s="159"/>
      <c r="F109" s="262"/>
      <c r="G109" s="117"/>
      <c r="H109" s="169"/>
      <c r="I109" s="169"/>
      <c r="J109" s="170"/>
      <c r="K109" s="171"/>
      <c r="L109" s="169"/>
      <c r="M109" s="169"/>
      <c r="N109" s="169"/>
      <c r="O109" s="169"/>
      <c r="P109" s="169"/>
      <c r="Q109" s="169"/>
      <c r="R109" s="155"/>
      <c r="S109" s="156"/>
      <c r="T109" s="157"/>
    </row>
    <row r="110" spans="1:20" x14ac:dyDescent="0.25">
      <c r="A110" s="57" t="s">
        <v>164</v>
      </c>
      <c r="B110" s="226">
        <v>500</v>
      </c>
      <c r="C110" s="57">
        <v>0</v>
      </c>
      <c r="D110" s="180">
        <v>1000</v>
      </c>
      <c r="E110" s="57">
        <v>0</v>
      </c>
      <c r="F110" s="250">
        <v>1000</v>
      </c>
      <c r="G110" s="264">
        <v>0</v>
      </c>
      <c r="H110" s="94"/>
      <c r="I110" s="114"/>
      <c r="J110" s="165"/>
      <c r="K110" s="166"/>
      <c r="L110" s="167"/>
      <c r="M110" s="168"/>
      <c r="N110" s="167"/>
      <c r="O110" s="168"/>
      <c r="P110" s="167"/>
      <c r="Q110" s="168"/>
      <c r="R110" s="153"/>
      <c r="S110" s="154"/>
      <c r="T110" s="58"/>
    </row>
    <row r="111" spans="1:20" x14ac:dyDescent="0.25">
      <c r="A111" s="57" t="s">
        <v>76</v>
      </c>
      <c r="B111" s="226">
        <v>1000</v>
      </c>
      <c r="C111" s="57">
        <v>0</v>
      </c>
      <c r="D111" s="180">
        <v>1000</v>
      </c>
      <c r="E111" s="57">
        <v>0</v>
      </c>
      <c r="F111" s="250">
        <v>1000</v>
      </c>
      <c r="G111" s="116">
        <v>0</v>
      </c>
      <c r="H111" s="118">
        <v>750</v>
      </c>
      <c r="I111" s="108">
        <v>750</v>
      </c>
      <c r="J111" s="76">
        <v>750</v>
      </c>
      <c r="K111" s="77">
        <v>0</v>
      </c>
      <c r="L111" s="39"/>
      <c r="M111" s="41"/>
      <c r="N111" s="39"/>
      <c r="O111" s="41"/>
      <c r="P111" s="39"/>
      <c r="Q111" s="41"/>
      <c r="R111" s="39"/>
      <c r="S111" s="41"/>
      <c r="T111" s="20"/>
    </row>
    <row r="112" spans="1:20" x14ac:dyDescent="0.25">
      <c r="A112" s="89"/>
      <c r="B112" s="181">
        <f t="shared" ref="B112:F112" si="8">SUM(B110:B111)</f>
        <v>1500</v>
      </c>
      <c r="C112" s="221">
        <f t="shared" si="8"/>
        <v>0</v>
      </c>
      <c r="D112" s="181">
        <f t="shared" si="8"/>
        <v>2000</v>
      </c>
      <c r="E112" s="221">
        <f t="shared" si="8"/>
        <v>0</v>
      </c>
      <c r="F112" s="262">
        <f t="shared" si="8"/>
        <v>2000</v>
      </c>
      <c r="G112" s="265">
        <v>0</v>
      </c>
      <c r="H112" s="114"/>
      <c r="I112" s="114"/>
      <c r="J112" s="165"/>
      <c r="K112" s="166"/>
      <c r="L112" s="167"/>
      <c r="M112" s="168"/>
      <c r="N112" s="167"/>
      <c r="O112" s="168"/>
      <c r="P112" s="167"/>
      <c r="Q112" s="168"/>
      <c r="R112" s="153"/>
      <c r="S112" s="154"/>
      <c r="T112" s="58"/>
    </row>
    <row r="113" spans="1:20" x14ac:dyDescent="0.25">
      <c r="A113" s="89"/>
      <c r="B113" s="89"/>
      <c r="C113" s="89"/>
      <c r="D113" s="89"/>
      <c r="E113" s="89"/>
      <c r="F113" s="122"/>
      <c r="G113" s="122"/>
      <c r="H113" s="94"/>
      <c r="I113" s="94"/>
      <c r="J113" s="92"/>
      <c r="K113" s="75"/>
      <c r="L113" s="34"/>
      <c r="M113" s="34"/>
      <c r="N113" s="34"/>
      <c r="O113" s="34"/>
      <c r="P113" s="34"/>
      <c r="Q113" s="34"/>
      <c r="R113" s="59"/>
      <c r="S113" s="59"/>
      <c r="T113" s="20"/>
    </row>
    <row r="114" spans="1:20" x14ac:dyDescent="0.25">
      <c r="A114" s="73" t="s">
        <v>98</v>
      </c>
      <c r="B114" s="277"/>
      <c r="C114" s="73"/>
      <c r="D114" s="73"/>
      <c r="E114" s="73"/>
      <c r="F114" s="117"/>
      <c r="G114" s="117"/>
      <c r="H114" s="125"/>
      <c r="I114" s="125"/>
      <c r="J114" s="74"/>
      <c r="K114" s="46"/>
      <c r="L114" s="62"/>
      <c r="M114" s="62"/>
      <c r="N114" s="62"/>
      <c r="O114" s="62"/>
      <c r="P114" s="62"/>
      <c r="Q114" s="62"/>
      <c r="R114" s="62"/>
      <c r="S114" s="62"/>
      <c r="T114" s="20"/>
    </row>
    <row r="115" spans="1:20" x14ac:dyDescent="0.25">
      <c r="A115" s="31" t="s">
        <v>169</v>
      </c>
      <c r="B115" s="148">
        <f t="shared" ref="B115:K115" si="9">B20</f>
        <v>156542</v>
      </c>
      <c r="C115" s="148">
        <f t="shared" si="9"/>
        <v>0</v>
      </c>
      <c r="D115" s="148">
        <f t="shared" si="9"/>
        <v>144929.07199999999</v>
      </c>
      <c r="E115" s="148">
        <f t="shared" si="9"/>
        <v>167630</v>
      </c>
      <c r="F115" s="107">
        <f t="shared" si="9"/>
        <v>150873.4952</v>
      </c>
      <c r="G115" s="107">
        <f t="shared" si="9"/>
        <v>133641.20000000001</v>
      </c>
      <c r="H115" s="107">
        <f t="shared" si="9"/>
        <v>155134.82</v>
      </c>
      <c r="I115" s="107">
        <f t="shared" si="9"/>
        <v>154430.61000000002</v>
      </c>
      <c r="J115" s="32">
        <f t="shared" si="9"/>
        <v>136672.76</v>
      </c>
      <c r="K115" s="75">
        <f t="shared" si="9"/>
        <v>146404.13</v>
      </c>
      <c r="L115" s="34"/>
      <c r="M115" s="34"/>
      <c r="N115" s="34"/>
      <c r="O115" s="34"/>
      <c r="P115" s="34"/>
      <c r="Q115" s="34"/>
      <c r="R115" s="34"/>
      <c r="S115" s="34"/>
      <c r="T115" s="20"/>
    </row>
    <row r="116" spans="1:20" ht="16.5" thickBot="1" x14ac:dyDescent="0.3">
      <c r="A116" s="31" t="s">
        <v>168</v>
      </c>
      <c r="B116" s="149">
        <f>B30+B55+B71+B86+B96+B102+B107+B112</f>
        <v>156579</v>
      </c>
      <c r="C116" s="149">
        <f>C30+C55+C71+C86+C96+C102+C107+C112</f>
        <v>0</v>
      </c>
      <c r="D116" s="149">
        <f>D30+D55+D71+D86+D96+D102+D107+D112</f>
        <v>173803</v>
      </c>
      <c r="E116" s="149">
        <f>E30+E55+E71+E86+E96+E102+E107+E112</f>
        <v>167301.77000000002</v>
      </c>
      <c r="F116" s="108">
        <f t="shared" ref="F116:K116" si="10">F30+F55+F71+F86+F96+F102+F107</f>
        <v>155495.424</v>
      </c>
      <c r="G116" s="108">
        <f t="shared" si="10"/>
        <v>102583.85</v>
      </c>
      <c r="H116" s="108">
        <f t="shared" si="10"/>
        <v>166610.96000000002</v>
      </c>
      <c r="I116" s="108">
        <f t="shared" si="10"/>
        <v>166013.38999999998</v>
      </c>
      <c r="J116" s="32">
        <f t="shared" si="10"/>
        <v>142972.70000000001</v>
      </c>
      <c r="K116" s="75">
        <f t="shared" si="10"/>
        <v>130226.02000000002</v>
      </c>
      <c r="L116" s="34" t="s">
        <v>135</v>
      </c>
      <c r="M116" s="34"/>
      <c r="N116" s="34"/>
      <c r="O116" s="34"/>
      <c r="P116" s="34"/>
      <c r="Q116" s="34"/>
      <c r="R116" s="34"/>
      <c r="S116" s="34"/>
      <c r="T116" s="90"/>
    </row>
    <row r="117" spans="1:20" ht="24" customHeight="1" thickBot="1" x14ac:dyDescent="0.3">
      <c r="A117" s="91" t="s">
        <v>99</v>
      </c>
      <c r="B117" s="283">
        <f t="shared" ref="B117:C117" si="11">B116-B115</f>
        <v>37</v>
      </c>
      <c r="C117" s="146">
        <f t="shared" si="11"/>
        <v>0</v>
      </c>
      <c r="D117" s="146">
        <f t="shared" ref="D117:E117" si="12">D116-D115</f>
        <v>28873.928000000014</v>
      </c>
      <c r="E117" s="146">
        <f t="shared" si="12"/>
        <v>-328.22999999998137</v>
      </c>
      <c r="F117" s="114">
        <f t="shared" ref="F117:K117" si="13">F116-F115</f>
        <v>4621.9287999999942</v>
      </c>
      <c r="G117" s="114">
        <f t="shared" si="13"/>
        <v>-31057.350000000006</v>
      </c>
      <c r="H117" s="120">
        <f t="shared" si="13"/>
        <v>11476.140000000014</v>
      </c>
      <c r="I117" s="114">
        <f t="shared" si="13"/>
        <v>11582.77999999997</v>
      </c>
      <c r="J117" s="151">
        <f t="shared" si="13"/>
        <v>6299.9400000000023</v>
      </c>
      <c r="K117" s="152">
        <f t="shared" si="13"/>
        <v>-16178.109999999986</v>
      </c>
      <c r="L117" s="34"/>
      <c r="M117" s="34"/>
      <c r="N117" s="34"/>
      <c r="O117" s="34" t="s">
        <v>144</v>
      </c>
      <c r="P117" s="34"/>
      <c r="Q117" s="34"/>
      <c r="R117" s="34"/>
      <c r="S117" s="34"/>
      <c r="T117" s="20"/>
    </row>
    <row r="118" spans="1:20" x14ac:dyDescent="0.25">
      <c r="A118" s="70" t="s">
        <v>135</v>
      </c>
      <c r="B118" s="280"/>
      <c r="C118" s="173"/>
      <c r="D118" s="75"/>
      <c r="E118" s="173"/>
      <c r="F118" s="260"/>
      <c r="G118" s="122"/>
      <c r="H118" s="94"/>
      <c r="I118" s="94"/>
      <c r="J118" s="92"/>
      <c r="K118" s="93"/>
      <c r="L118" s="34"/>
      <c r="M118" s="34"/>
      <c r="N118" s="34"/>
      <c r="O118" s="34"/>
      <c r="P118" s="34"/>
      <c r="Q118" s="34"/>
      <c r="R118" s="34"/>
      <c r="S118" s="34"/>
      <c r="T118" s="20"/>
    </row>
    <row r="119" spans="1:20" x14ac:dyDescent="0.25">
      <c r="A119" s="73" t="s">
        <v>97</v>
      </c>
      <c r="B119" s="277"/>
      <c r="C119" s="73" t="s">
        <v>166</v>
      </c>
      <c r="D119" s="73"/>
      <c r="E119" s="73" t="s">
        <v>158</v>
      </c>
      <c r="F119" s="117"/>
      <c r="G119" s="266">
        <v>45382</v>
      </c>
      <c r="H119" s="125"/>
      <c r="I119" s="150"/>
      <c r="J119" s="74"/>
      <c r="K119" s="46"/>
      <c r="L119" s="62"/>
      <c r="M119" s="62"/>
      <c r="N119" s="62"/>
      <c r="O119" s="62"/>
      <c r="P119" s="62"/>
      <c r="Q119" s="62"/>
      <c r="R119" s="62"/>
      <c r="S119" s="62"/>
      <c r="T119" s="20"/>
    </row>
    <row r="120" spans="1:20" ht="26.25" customHeight="1" x14ac:dyDescent="0.25">
      <c r="A120" s="81" t="s">
        <v>80</v>
      </c>
      <c r="B120" s="281"/>
      <c r="C120" s="105">
        <v>10000</v>
      </c>
      <c r="D120" s="227"/>
      <c r="E120" s="105">
        <v>10000</v>
      </c>
      <c r="F120" s="267"/>
      <c r="G120" s="94">
        <v>34465.93</v>
      </c>
      <c r="H120" s="94"/>
      <c r="I120" s="94">
        <v>49643.040000000001</v>
      </c>
      <c r="J120" s="34"/>
      <c r="K120" s="75">
        <v>79778.59</v>
      </c>
      <c r="L120" s="34"/>
      <c r="M120" s="34"/>
      <c r="N120" s="34"/>
      <c r="O120" s="34"/>
      <c r="P120" s="34"/>
      <c r="Q120" s="34"/>
      <c r="R120" s="34"/>
      <c r="S120" s="34"/>
      <c r="T120" s="20" t="s">
        <v>133</v>
      </c>
    </row>
    <row r="121" spans="1:20" x14ac:dyDescent="0.25">
      <c r="A121" s="81" t="s">
        <v>81</v>
      </c>
      <c r="B121" s="281"/>
      <c r="C121" s="105">
        <v>45245.37</v>
      </c>
      <c r="D121" s="227"/>
      <c r="E121" s="105">
        <v>40245.370000000003</v>
      </c>
      <c r="F121" s="267"/>
      <c r="G121" s="94">
        <v>52245.37</v>
      </c>
      <c r="H121" s="94"/>
      <c r="I121" s="94">
        <v>52245.37</v>
      </c>
      <c r="J121" s="31"/>
      <c r="K121" s="75">
        <v>12360.82</v>
      </c>
      <c r="L121" s="34"/>
      <c r="M121" s="34"/>
      <c r="N121" s="34"/>
      <c r="O121" s="34"/>
      <c r="P121" s="34"/>
      <c r="Q121" s="34"/>
      <c r="R121" s="34"/>
      <c r="S121" s="34"/>
      <c r="T121" s="20" t="s">
        <v>94</v>
      </c>
    </row>
    <row r="122" spans="1:20" x14ac:dyDescent="0.25">
      <c r="A122" s="81" t="s">
        <v>82</v>
      </c>
      <c r="B122" s="281"/>
      <c r="C122" s="105">
        <v>28119.5</v>
      </c>
      <c r="D122" s="227" t="s">
        <v>135</v>
      </c>
      <c r="E122" s="105">
        <v>23119.5</v>
      </c>
      <c r="F122" s="267"/>
      <c r="G122" s="94">
        <v>18119.5</v>
      </c>
      <c r="H122" s="94"/>
      <c r="I122" s="94">
        <v>18119.5</v>
      </c>
      <c r="J122" s="31"/>
      <c r="K122" s="75">
        <v>18119.5</v>
      </c>
      <c r="L122" s="34"/>
      <c r="M122" s="34"/>
      <c r="N122" s="34"/>
      <c r="O122" s="34"/>
      <c r="P122" s="34"/>
      <c r="Q122" s="34"/>
      <c r="R122" s="34"/>
      <c r="S122" s="34"/>
      <c r="T122" s="20" t="s">
        <v>93</v>
      </c>
    </row>
    <row r="123" spans="1:20" x14ac:dyDescent="0.25">
      <c r="A123" s="81" t="s">
        <v>83</v>
      </c>
      <c r="B123" s="281"/>
      <c r="C123" s="105">
        <v>8022.2</v>
      </c>
      <c r="D123" s="227"/>
      <c r="E123" s="105">
        <v>6022.2</v>
      </c>
      <c r="F123" s="267"/>
      <c r="G123" s="94">
        <v>4022.2</v>
      </c>
      <c r="H123" s="94"/>
      <c r="I123" s="94">
        <v>4022.2</v>
      </c>
      <c r="J123" s="31"/>
      <c r="K123" s="75">
        <v>4022.2</v>
      </c>
      <c r="L123" s="34"/>
      <c r="M123" s="34"/>
      <c r="N123" s="34"/>
      <c r="O123" s="34"/>
      <c r="P123" s="34"/>
      <c r="Q123" s="34"/>
      <c r="R123" s="34"/>
      <c r="S123" s="34"/>
      <c r="T123" s="20" t="s">
        <v>92</v>
      </c>
    </row>
    <row r="124" spans="1:20" x14ac:dyDescent="0.25">
      <c r="A124" s="81" t="s">
        <v>84</v>
      </c>
      <c r="B124" s="281"/>
      <c r="C124" s="105">
        <v>1604.5</v>
      </c>
      <c r="D124" s="227"/>
      <c r="E124" s="105">
        <v>1604.5</v>
      </c>
      <c r="F124" s="267"/>
      <c r="G124" s="94">
        <v>1604.5</v>
      </c>
      <c r="H124" s="94"/>
      <c r="I124" s="94">
        <v>1604.5</v>
      </c>
      <c r="J124" s="31"/>
      <c r="K124" s="75">
        <v>1604.5</v>
      </c>
      <c r="L124" s="34"/>
      <c r="M124" s="34"/>
      <c r="N124" s="34"/>
      <c r="O124" s="34"/>
      <c r="P124" s="34"/>
      <c r="Q124" s="34"/>
      <c r="R124" s="34"/>
      <c r="S124" s="34"/>
      <c r="T124" s="20" t="s">
        <v>90</v>
      </c>
    </row>
    <row r="125" spans="1:20" x14ac:dyDescent="0.25">
      <c r="A125" s="81" t="s">
        <v>85</v>
      </c>
      <c r="B125" s="281"/>
      <c r="C125" s="105">
        <v>5000</v>
      </c>
      <c r="D125" s="227"/>
      <c r="E125" s="105">
        <v>5000</v>
      </c>
      <c r="F125" s="267"/>
      <c r="G125" s="94">
        <v>0</v>
      </c>
      <c r="H125" s="94"/>
      <c r="I125" s="94">
        <v>0</v>
      </c>
      <c r="J125" s="31"/>
      <c r="K125" s="75">
        <v>8000</v>
      </c>
      <c r="L125" s="34"/>
      <c r="M125" s="34"/>
      <c r="N125" s="34"/>
      <c r="O125" s="34"/>
      <c r="P125" s="34"/>
      <c r="Q125" s="34"/>
      <c r="R125" s="34"/>
      <c r="S125" s="34"/>
      <c r="T125" s="20" t="s">
        <v>89</v>
      </c>
    </row>
    <row r="126" spans="1:20" x14ac:dyDescent="0.25">
      <c r="A126" s="81" t="s">
        <v>86</v>
      </c>
      <c r="B126" s="281"/>
      <c r="C126" s="105">
        <v>21000</v>
      </c>
      <c r="D126" s="227"/>
      <c r="E126" s="105">
        <v>21000</v>
      </c>
      <c r="F126" s="267"/>
      <c r="G126" s="94">
        <v>9000</v>
      </c>
      <c r="H126" s="94"/>
      <c r="I126" s="94">
        <v>9000</v>
      </c>
      <c r="J126" s="34"/>
      <c r="K126" s="75">
        <v>6000</v>
      </c>
      <c r="L126" s="34"/>
      <c r="M126" s="34"/>
      <c r="N126" s="34"/>
      <c r="O126" s="34"/>
      <c r="P126" s="34"/>
      <c r="Q126" s="34"/>
      <c r="R126" s="34"/>
      <c r="S126" s="34"/>
      <c r="T126" s="20" t="s">
        <v>95</v>
      </c>
    </row>
    <row r="127" spans="1:20" x14ac:dyDescent="0.25">
      <c r="A127" s="81" t="s">
        <v>87</v>
      </c>
      <c r="B127" s="281"/>
      <c r="C127" s="105">
        <v>3000</v>
      </c>
      <c r="D127" s="227"/>
      <c r="E127" s="105">
        <v>2000</v>
      </c>
      <c r="F127" s="267"/>
      <c r="G127" s="94">
        <v>1000</v>
      </c>
      <c r="H127" s="94"/>
      <c r="I127" s="94">
        <v>1000</v>
      </c>
      <c r="J127" s="34"/>
      <c r="K127" s="75">
        <v>1000</v>
      </c>
      <c r="L127" s="34"/>
      <c r="M127" s="34"/>
      <c r="N127" s="34"/>
      <c r="O127" s="34"/>
      <c r="P127" s="34"/>
      <c r="Q127" s="34"/>
      <c r="R127" s="34"/>
      <c r="S127" s="34"/>
      <c r="T127" s="20" t="s">
        <v>91</v>
      </c>
    </row>
    <row r="128" spans="1:20" ht="19.5" customHeight="1" x14ac:dyDescent="0.25">
      <c r="A128" s="81" t="s">
        <v>88</v>
      </c>
      <c r="B128" s="281"/>
      <c r="C128" s="105">
        <v>30000</v>
      </c>
      <c r="D128" s="227"/>
      <c r="E128" s="105">
        <v>30000</v>
      </c>
      <c r="F128" s="267"/>
      <c r="G128" s="94">
        <v>30000</v>
      </c>
      <c r="H128" s="94"/>
      <c r="I128" s="94">
        <v>30000</v>
      </c>
      <c r="J128" s="34"/>
      <c r="K128" s="77">
        <v>30000</v>
      </c>
      <c r="L128" s="34"/>
      <c r="M128" s="34"/>
      <c r="N128" s="34"/>
      <c r="O128" s="34"/>
      <c r="P128" s="34"/>
      <c r="Q128" s="34"/>
      <c r="R128" s="34"/>
      <c r="S128" s="34"/>
      <c r="T128" s="20" t="s">
        <v>96</v>
      </c>
    </row>
    <row r="129" spans="1:20" x14ac:dyDescent="0.25">
      <c r="A129" s="81" t="s">
        <v>150</v>
      </c>
      <c r="B129" s="281"/>
      <c r="C129" s="105"/>
      <c r="D129" s="227"/>
      <c r="E129" s="105"/>
      <c r="F129" s="267"/>
      <c r="G129" s="94">
        <v>1032.5</v>
      </c>
      <c r="H129" s="94"/>
      <c r="I129" s="174"/>
      <c r="J129" s="78"/>
      <c r="K129" s="75"/>
      <c r="L129" s="175"/>
      <c r="M129" s="34"/>
      <c r="N129" s="34"/>
      <c r="O129" s="34"/>
      <c r="P129" s="34"/>
      <c r="Q129" s="34"/>
      <c r="R129" s="34"/>
      <c r="S129" s="34"/>
      <c r="T129" s="20"/>
    </row>
    <row r="130" spans="1:20" x14ac:dyDescent="0.25">
      <c r="A130" s="81"/>
      <c r="B130" s="281"/>
      <c r="C130" s="227"/>
      <c r="D130" s="227"/>
      <c r="E130" s="227"/>
      <c r="F130" s="267"/>
      <c r="G130" s="94"/>
      <c r="H130" s="94"/>
      <c r="I130" s="174"/>
      <c r="J130" s="78"/>
      <c r="K130" s="178"/>
      <c r="L130" s="175"/>
      <c r="M130" s="34"/>
      <c r="N130" s="34"/>
      <c r="O130" s="34"/>
      <c r="P130" s="34"/>
      <c r="Q130" s="34"/>
      <c r="R130" s="34"/>
      <c r="S130" s="34"/>
      <c r="T130" s="20"/>
    </row>
    <row r="131" spans="1:20" ht="16.5" thickBot="1" x14ac:dyDescent="0.3">
      <c r="A131" s="229" t="s">
        <v>154</v>
      </c>
      <c r="B131" s="127"/>
      <c r="C131" s="228">
        <f>SUM(C121:C130)</f>
        <v>141991.57</v>
      </c>
      <c r="D131" s="229"/>
      <c r="E131" s="228">
        <f>SUM(E121:E130)</f>
        <v>128991.57</v>
      </c>
      <c r="F131" s="122"/>
      <c r="G131" s="114">
        <f>SUM(G121:G129)</f>
        <v>117024.06999999999</v>
      </c>
      <c r="H131" s="125"/>
      <c r="I131" s="128">
        <f>SUM(I120:I128)</f>
        <v>165634.60999999999</v>
      </c>
      <c r="J131" s="129"/>
      <c r="K131" s="177">
        <f>SUM(K120:K128)</f>
        <v>160885.60999999999</v>
      </c>
      <c r="L131" s="130"/>
      <c r="M131" s="125"/>
      <c r="N131" s="125"/>
      <c r="O131" s="125"/>
      <c r="P131" s="125"/>
      <c r="Q131" s="125"/>
      <c r="R131" s="125"/>
      <c r="S131" s="125"/>
      <c r="T131" s="20"/>
    </row>
    <row r="132" spans="1:20" x14ac:dyDescent="0.25">
      <c r="A132" s="229" t="s">
        <v>153</v>
      </c>
      <c r="B132" s="127"/>
      <c r="C132" s="230">
        <f>SUM(C120:C129)</f>
        <v>151991.57</v>
      </c>
      <c r="D132" s="229"/>
      <c r="E132" s="230">
        <f>SUM(E120:E129)</f>
        <v>138991.57</v>
      </c>
      <c r="F132" s="122"/>
      <c r="G132" s="114"/>
      <c r="H132" s="125"/>
      <c r="I132" s="128"/>
      <c r="J132" s="129"/>
      <c r="K132" s="179"/>
      <c r="L132" s="130"/>
      <c r="M132" s="125"/>
      <c r="N132" s="125"/>
      <c r="O132" s="125"/>
      <c r="P132" s="125"/>
      <c r="Q132" s="125"/>
      <c r="R132" s="125"/>
      <c r="S132" s="125"/>
      <c r="T132" s="20"/>
    </row>
    <row r="133" spans="1:20" x14ac:dyDescent="0.25">
      <c r="A133" s="70"/>
      <c r="B133" s="70"/>
      <c r="C133" s="70"/>
      <c r="D133" s="70"/>
      <c r="E133" s="70"/>
      <c r="F133" s="122"/>
      <c r="H133" s="34"/>
      <c r="I133" s="34"/>
      <c r="J133" s="92"/>
      <c r="K133" s="93"/>
      <c r="L133" s="34"/>
      <c r="M133" s="34"/>
      <c r="N133" s="34"/>
      <c r="O133" s="34"/>
      <c r="P133" s="34"/>
      <c r="Q133" s="34"/>
      <c r="R133" s="34"/>
      <c r="S133" s="34"/>
      <c r="T133" s="20"/>
    </row>
    <row r="134" spans="1:20" x14ac:dyDescent="0.25">
      <c r="A134" s="47" t="s">
        <v>137</v>
      </c>
      <c r="B134" s="70"/>
      <c r="C134" s="47"/>
      <c r="D134" s="47"/>
      <c r="E134" s="47"/>
      <c r="F134" s="117"/>
      <c r="G134" s="176"/>
      <c r="H134" s="31"/>
      <c r="I134" s="31"/>
      <c r="J134" s="31"/>
      <c r="K134" s="93"/>
    </row>
    <row r="135" spans="1:20" x14ac:dyDescent="0.25">
      <c r="A135" s="31" t="s">
        <v>104</v>
      </c>
      <c r="B135" s="270"/>
      <c r="C135" s="31"/>
      <c r="D135" s="31"/>
      <c r="E135" s="31"/>
      <c r="F135" s="116"/>
      <c r="G135" s="116"/>
      <c r="H135" s="31"/>
      <c r="I135" s="31"/>
      <c r="J135" s="31"/>
      <c r="K135" s="93">
        <v>21539.18</v>
      </c>
    </row>
    <row r="136" spans="1:20" x14ac:dyDescent="0.25">
      <c r="A136" s="31" t="s">
        <v>138</v>
      </c>
      <c r="B136" s="270"/>
      <c r="C136" s="31"/>
      <c r="D136" s="31"/>
      <c r="E136" s="31"/>
      <c r="F136" s="116"/>
      <c r="G136" s="116"/>
      <c r="H136" s="31"/>
      <c r="I136" s="31"/>
      <c r="J136" s="31"/>
      <c r="K136" s="93">
        <v>1912.5</v>
      </c>
    </row>
    <row r="137" spans="1:20" x14ac:dyDescent="0.25">
      <c r="A137" s="31" t="s">
        <v>139</v>
      </c>
      <c r="B137" s="270"/>
      <c r="C137" s="31"/>
      <c r="D137" s="31"/>
      <c r="E137" s="31"/>
      <c r="F137" s="116"/>
      <c r="G137" s="116"/>
      <c r="H137" s="31"/>
      <c r="I137" s="31"/>
      <c r="J137" s="31"/>
      <c r="K137" s="93">
        <v>11958.34</v>
      </c>
    </row>
    <row r="138" spans="1:20" x14ac:dyDescent="0.25">
      <c r="A138" s="31"/>
      <c r="B138" s="270"/>
      <c r="C138" s="31"/>
      <c r="D138" s="31"/>
      <c r="E138" s="31"/>
      <c r="F138" s="116"/>
      <c r="G138" s="116"/>
      <c r="H138" s="31"/>
      <c r="I138" s="31"/>
      <c r="J138" s="31"/>
      <c r="K138" s="93"/>
    </row>
    <row r="139" spans="1:20" x14ac:dyDescent="0.25">
      <c r="A139" s="31"/>
      <c r="B139" s="270"/>
      <c r="C139" s="31"/>
      <c r="D139" s="31"/>
      <c r="E139" s="31"/>
      <c r="F139" s="116"/>
      <c r="G139" s="116"/>
      <c r="H139" s="31"/>
      <c r="I139" s="31"/>
      <c r="J139" s="31"/>
      <c r="K139" s="93">
        <f>SUM(K135:K138)</f>
        <v>35410.020000000004</v>
      </c>
    </row>
    <row r="140" spans="1:20" x14ac:dyDescent="0.25">
      <c r="A140" s="31"/>
      <c r="B140" s="270"/>
      <c r="C140" s="31"/>
      <c r="D140" s="31"/>
      <c r="E140" s="31"/>
      <c r="F140" s="116"/>
      <c r="G140" s="116"/>
      <c r="H140" s="31"/>
      <c r="I140" s="31"/>
      <c r="J140" s="31"/>
      <c r="K140" s="93"/>
    </row>
    <row r="141" spans="1:20" s="100" customFormat="1" x14ac:dyDescent="0.25">
      <c r="A141" s="124" t="s">
        <v>145</v>
      </c>
      <c r="B141" s="127"/>
      <c r="C141" s="124"/>
      <c r="D141" s="124"/>
      <c r="E141" s="124"/>
      <c r="F141" s="117"/>
      <c r="G141" s="117"/>
      <c r="H141" s="124"/>
      <c r="I141" s="124"/>
      <c r="J141" s="124"/>
      <c r="K141" s="131">
        <f>SUM(K116+K139)</f>
        <v>165636.04000000004</v>
      </c>
      <c r="T141" s="101"/>
    </row>
  </sheetData>
  <mergeCells count="16">
    <mergeCell ref="R24:S24"/>
    <mergeCell ref="J2:K2"/>
    <mergeCell ref="L2:M2"/>
    <mergeCell ref="N2:O2"/>
    <mergeCell ref="P2:Q2"/>
    <mergeCell ref="R2:S2"/>
    <mergeCell ref="J24:K24"/>
    <mergeCell ref="L24:M24"/>
    <mergeCell ref="B2:C2"/>
    <mergeCell ref="D2:E2"/>
    <mergeCell ref="F24:G24"/>
    <mergeCell ref="N24:O24"/>
    <mergeCell ref="P24:Q24"/>
    <mergeCell ref="H2:I2"/>
    <mergeCell ref="H24:I24"/>
    <mergeCell ref="F2:G2"/>
  </mergeCells>
  <pageMargins left="0.7" right="0.7" top="0.75" bottom="0.75" header="0.3" footer="0.3"/>
  <pageSetup paperSize="9" orientation="landscape" r:id="rId1"/>
  <ignoredErrors>
    <ignoredError sqref="E131 G13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zoomScale="130" zoomScaleNormal="130" workbookViewId="0">
      <selection activeCell="E18" sqref="E18"/>
    </sheetView>
  </sheetViews>
  <sheetFormatPr defaultColWidth="9.140625" defaultRowHeight="15" x14ac:dyDescent="0.25"/>
  <cols>
    <col min="1" max="1" width="10.7109375" bestFit="1" customWidth="1"/>
    <col min="2" max="2" width="33.140625" bestFit="1" customWidth="1"/>
    <col min="3" max="3" width="13.5703125" style="2" bestFit="1" customWidth="1"/>
    <col min="4" max="4" width="10.5703125" bestFit="1" customWidth="1"/>
    <col min="5" max="5" width="11.42578125" bestFit="1" customWidth="1"/>
    <col min="6" max="6" width="25.140625" bestFit="1" customWidth="1"/>
    <col min="7" max="7" width="16.7109375" bestFit="1" customWidth="1"/>
    <col min="8" max="8" width="9.5703125" style="2" bestFit="1" customWidth="1"/>
    <col min="9" max="9" width="10.5703125" style="2" bestFit="1" customWidth="1"/>
    <col min="10" max="10" width="10.5703125" bestFit="1" customWidth="1"/>
  </cols>
  <sheetData>
    <row r="1" spans="1:10" x14ac:dyDescent="0.25">
      <c r="A1" s="3" t="s">
        <v>134</v>
      </c>
    </row>
    <row r="2" spans="1:10" x14ac:dyDescent="0.25">
      <c r="A2" s="3" t="s">
        <v>115</v>
      </c>
    </row>
    <row r="3" spans="1:10" s="3" customFormat="1" x14ac:dyDescent="0.25">
      <c r="A3" s="3" t="s">
        <v>107</v>
      </c>
      <c r="B3" s="3" t="s">
        <v>108</v>
      </c>
      <c r="C3" s="4" t="s">
        <v>124</v>
      </c>
      <c r="D3" s="4" t="s">
        <v>124</v>
      </c>
      <c r="E3" s="4" t="s">
        <v>124</v>
      </c>
      <c r="F3" s="3" t="s">
        <v>112</v>
      </c>
      <c r="G3" s="3" t="s">
        <v>109</v>
      </c>
      <c r="H3" s="4"/>
      <c r="I3" s="4"/>
    </row>
    <row r="4" spans="1:10" x14ac:dyDescent="0.25">
      <c r="A4" s="5" t="s">
        <v>100</v>
      </c>
      <c r="B4" s="5" t="s">
        <v>104</v>
      </c>
      <c r="C4" s="6">
        <v>11999.5</v>
      </c>
      <c r="F4" t="s">
        <v>111</v>
      </c>
      <c r="G4" t="s">
        <v>121</v>
      </c>
    </row>
    <row r="5" spans="1:10" x14ac:dyDescent="0.25">
      <c r="A5" s="5" t="s">
        <v>101</v>
      </c>
      <c r="B5" s="5" t="s">
        <v>104</v>
      </c>
      <c r="C5" s="6">
        <v>12360</v>
      </c>
      <c r="F5" t="s">
        <v>111</v>
      </c>
      <c r="G5" t="s">
        <v>121</v>
      </c>
      <c r="J5" s="7"/>
    </row>
    <row r="6" spans="1:10" x14ac:dyDescent="0.25">
      <c r="A6" s="5" t="s">
        <v>102</v>
      </c>
      <c r="B6" s="5" t="s">
        <v>104</v>
      </c>
      <c r="C6" s="6">
        <v>12643.25</v>
      </c>
      <c r="E6" s="7"/>
      <c r="F6" t="s">
        <v>111</v>
      </c>
      <c r="G6" t="s">
        <v>121</v>
      </c>
    </row>
    <row r="7" spans="1:10" x14ac:dyDescent="0.25">
      <c r="A7" s="5"/>
      <c r="B7" s="5" t="s">
        <v>130</v>
      </c>
      <c r="C7" s="6"/>
      <c r="D7" s="14">
        <f>SUM(C4:C6)</f>
        <v>37002.75</v>
      </c>
      <c r="E7" s="7"/>
    </row>
    <row r="8" spans="1:10" x14ac:dyDescent="0.25">
      <c r="A8" s="5" t="s">
        <v>103</v>
      </c>
      <c r="B8" s="5" t="s">
        <v>104</v>
      </c>
      <c r="C8" s="6">
        <v>12849.25</v>
      </c>
      <c r="F8" t="s">
        <v>110</v>
      </c>
      <c r="G8" t="s">
        <v>121</v>
      </c>
    </row>
    <row r="9" spans="1:10" x14ac:dyDescent="0.25">
      <c r="A9" s="5" t="s">
        <v>106</v>
      </c>
      <c r="B9" s="5" t="s">
        <v>104</v>
      </c>
      <c r="C9" s="6">
        <v>12849.25</v>
      </c>
      <c r="F9" t="s">
        <v>113</v>
      </c>
    </row>
    <row r="10" spans="1:10" x14ac:dyDescent="0.25">
      <c r="B10" s="8"/>
      <c r="C10" s="9"/>
      <c r="D10" s="7"/>
      <c r="E10" s="7"/>
      <c r="J10" s="7"/>
    </row>
    <row r="11" spans="1:10" x14ac:dyDescent="0.25">
      <c r="A11" s="5" t="s">
        <v>100</v>
      </c>
      <c r="B11" s="5" t="s">
        <v>105</v>
      </c>
    </row>
    <row r="12" spans="1:10" x14ac:dyDescent="0.25">
      <c r="A12" s="5" t="s">
        <v>101</v>
      </c>
      <c r="B12" s="5" t="s">
        <v>105</v>
      </c>
      <c r="C12" s="2">
        <v>2573.15</v>
      </c>
      <c r="F12" t="s">
        <v>111</v>
      </c>
    </row>
    <row r="13" spans="1:10" x14ac:dyDescent="0.25">
      <c r="A13" s="5" t="s">
        <v>102</v>
      </c>
      <c r="B13" s="5" t="s">
        <v>105</v>
      </c>
      <c r="C13" s="2">
        <v>2573.15</v>
      </c>
      <c r="E13" s="7"/>
      <c r="F13" t="s">
        <v>111</v>
      </c>
    </row>
    <row r="14" spans="1:10" x14ac:dyDescent="0.25">
      <c r="A14" s="5"/>
      <c r="B14" s="5" t="s">
        <v>131</v>
      </c>
      <c r="D14" s="14">
        <f>SUM(C12:C13)</f>
        <v>5146.3</v>
      </c>
      <c r="E14" s="7"/>
    </row>
    <row r="15" spans="1:10" x14ac:dyDescent="0.25">
      <c r="A15" s="5" t="s">
        <v>103</v>
      </c>
      <c r="B15" s="5" t="s">
        <v>105</v>
      </c>
      <c r="C15" s="2">
        <v>2644.7</v>
      </c>
      <c r="F15" t="s">
        <v>110</v>
      </c>
    </row>
    <row r="16" spans="1:10" x14ac:dyDescent="0.25">
      <c r="A16" s="5" t="s">
        <v>106</v>
      </c>
      <c r="B16" s="5" t="s">
        <v>105</v>
      </c>
      <c r="C16" s="2">
        <v>2644.7</v>
      </c>
      <c r="F16" t="s">
        <v>113</v>
      </c>
    </row>
    <row r="17" spans="1:10" x14ac:dyDescent="0.25">
      <c r="A17" s="5"/>
      <c r="B17" s="5"/>
    </row>
    <row r="18" spans="1:10" ht="15.75" thickBot="1" x14ac:dyDescent="0.3">
      <c r="B18" s="5" t="s">
        <v>132</v>
      </c>
      <c r="E18" s="10">
        <f>SUM(D7:D16)</f>
        <v>42149.05</v>
      </c>
    </row>
    <row r="19" spans="1:10" ht="15.75" thickTop="1" x14ac:dyDescent="0.25"/>
    <row r="20" spans="1:10" x14ac:dyDescent="0.25">
      <c r="A20" s="3" t="s">
        <v>114</v>
      </c>
      <c r="G20" t="s">
        <v>122</v>
      </c>
    </row>
    <row r="21" spans="1:10" x14ac:dyDescent="0.25">
      <c r="A21" s="3"/>
      <c r="B21" s="3" t="s">
        <v>108</v>
      </c>
      <c r="C21" s="4" t="s">
        <v>125</v>
      </c>
      <c r="D21" s="4" t="s">
        <v>124</v>
      </c>
      <c r="E21" s="4" t="s">
        <v>124</v>
      </c>
    </row>
    <row r="22" spans="1:10" x14ac:dyDescent="0.25">
      <c r="B22" t="s">
        <v>105</v>
      </c>
      <c r="C22">
        <v>1</v>
      </c>
      <c r="D22" s="2">
        <v>224.3</v>
      </c>
      <c r="E22" s="2">
        <f>C22*D22</f>
        <v>224.3</v>
      </c>
      <c r="H22"/>
      <c r="J22" s="2"/>
    </row>
    <row r="23" spans="1:10" x14ac:dyDescent="0.25">
      <c r="B23" t="s">
        <v>105</v>
      </c>
      <c r="C23">
        <v>23</v>
      </c>
      <c r="D23" s="2">
        <v>214</v>
      </c>
      <c r="E23" s="2">
        <f>C23*D23</f>
        <v>4922</v>
      </c>
      <c r="F23" s="7"/>
      <c r="H23"/>
      <c r="J23" s="2"/>
    </row>
    <row r="24" spans="1:10" x14ac:dyDescent="0.25">
      <c r="B24" t="s">
        <v>127</v>
      </c>
      <c r="C24"/>
      <c r="D24" s="2"/>
      <c r="E24" s="14">
        <f>SUM(E22:E23)</f>
        <v>5146.3</v>
      </c>
      <c r="F24" s="7"/>
      <c r="H24"/>
      <c r="J24" s="2"/>
    </row>
    <row r="25" spans="1:10" x14ac:dyDescent="0.25">
      <c r="C25"/>
      <c r="D25" s="2"/>
      <c r="E25" s="2"/>
      <c r="H25"/>
      <c r="J25" s="2"/>
    </row>
    <row r="26" spans="1:10" x14ac:dyDescent="0.25">
      <c r="B26" t="s">
        <v>104</v>
      </c>
      <c r="C26">
        <v>1</v>
      </c>
      <c r="D26" s="2">
        <v>1536.75</v>
      </c>
      <c r="E26" s="2">
        <f>C26*D26</f>
        <v>1536.75</v>
      </c>
      <c r="H26"/>
      <c r="J26" s="2"/>
    </row>
    <row r="27" spans="1:10" x14ac:dyDescent="0.25">
      <c r="B27" t="s">
        <v>104</v>
      </c>
      <c r="C27">
        <v>23</v>
      </c>
      <c r="D27" s="2">
        <v>1542</v>
      </c>
      <c r="E27" s="2">
        <f>C27*D27</f>
        <v>35466</v>
      </c>
      <c r="H27"/>
      <c r="J27" s="2"/>
    </row>
    <row r="28" spans="1:10" x14ac:dyDescent="0.25">
      <c r="B28" t="s">
        <v>128</v>
      </c>
      <c r="C28"/>
      <c r="D28" s="2"/>
      <c r="E28" s="14">
        <f>SUM(E26:E27)</f>
        <v>37002.75</v>
      </c>
    </row>
    <row r="29" spans="1:10" x14ac:dyDescent="0.25">
      <c r="C29"/>
      <c r="D29" s="2"/>
      <c r="E29" s="15"/>
    </row>
    <row r="30" spans="1:10" ht="15.75" thickBot="1" x14ac:dyDescent="0.3">
      <c r="B30" t="s">
        <v>129</v>
      </c>
      <c r="E30" s="10">
        <f>E28+E24</f>
        <v>42149.05</v>
      </c>
    </row>
    <row r="31" spans="1:10" ht="15.75" thickTop="1" x14ac:dyDescent="0.25"/>
    <row r="32" spans="1:10" x14ac:dyDescent="0.25">
      <c r="A32" s="3" t="s">
        <v>116</v>
      </c>
    </row>
    <row r="33" spans="1:7" x14ac:dyDescent="0.25">
      <c r="A33" s="3" t="s">
        <v>126</v>
      </c>
      <c r="B33" s="3" t="s">
        <v>108</v>
      </c>
      <c r="C33" s="4" t="s">
        <v>124</v>
      </c>
      <c r="D33" s="4" t="s">
        <v>124</v>
      </c>
      <c r="E33" s="4" t="s">
        <v>124</v>
      </c>
    </row>
    <row r="34" spans="1:7" x14ac:dyDescent="0.25">
      <c r="A34" s="11">
        <v>44287</v>
      </c>
      <c r="B34" t="s">
        <v>117</v>
      </c>
      <c r="C34" s="2">
        <v>9250.19</v>
      </c>
      <c r="G34" t="s">
        <v>120</v>
      </c>
    </row>
    <row r="35" spans="1:7" x14ac:dyDescent="0.25">
      <c r="A35" s="11">
        <v>44287</v>
      </c>
      <c r="B35" t="s">
        <v>118</v>
      </c>
      <c r="C35" s="12">
        <v>9250.18</v>
      </c>
      <c r="G35" t="s">
        <v>120</v>
      </c>
    </row>
    <row r="36" spans="1:7" x14ac:dyDescent="0.25">
      <c r="A36" s="11"/>
      <c r="D36" s="7">
        <f>SUM(C34:C35)</f>
        <v>18500.370000000003</v>
      </c>
      <c r="E36" s="7"/>
    </row>
    <row r="37" spans="1:7" x14ac:dyDescent="0.25">
      <c r="A37" s="11">
        <v>44652</v>
      </c>
      <c r="B37" t="s">
        <v>117</v>
      </c>
      <c r="C37" s="2">
        <v>9251.19</v>
      </c>
    </row>
    <row r="38" spans="1:7" x14ac:dyDescent="0.25">
      <c r="A38" s="11">
        <v>44652</v>
      </c>
      <c r="B38" t="s">
        <v>118</v>
      </c>
      <c r="C38" s="12">
        <v>9251.19</v>
      </c>
    </row>
    <row r="39" spans="1:7" x14ac:dyDescent="0.25">
      <c r="D39" s="13">
        <f>SUM(C37:C38)</f>
        <v>18502.38</v>
      </c>
      <c r="E39" s="7"/>
      <c r="F39" s="7"/>
    </row>
    <row r="40" spans="1:7" x14ac:dyDescent="0.25">
      <c r="D40" s="2"/>
      <c r="E40" s="7">
        <f>SUM(D36:D39)</f>
        <v>37002.75</v>
      </c>
    </row>
    <row r="41" spans="1:7" x14ac:dyDescent="0.25">
      <c r="A41" s="11">
        <v>44287</v>
      </c>
      <c r="B41" t="s">
        <v>123</v>
      </c>
      <c r="C41" s="2">
        <v>2708.15</v>
      </c>
    </row>
    <row r="42" spans="1:7" x14ac:dyDescent="0.25">
      <c r="A42" s="11">
        <v>44652</v>
      </c>
      <c r="B42" t="s">
        <v>123</v>
      </c>
      <c r="C42" s="12">
        <v>2708.15</v>
      </c>
    </row>
    <row r="43" spans="1:7" x14ac:dyDescent="0.25">
      <c r="D43" s="13">
        <f>SUM(C41:C42)</f>
        <v>5416.3</v>
      </c>
    </row>
    <row r="44" spans="1:7" x14ac:dyDescent="0.25">
      <c r="E44" s="7">
        <f>D43</f>
        <v>5416.3</v>
      </c>
    </row>
    <row r="45" spans="1:7" ht="15.75" thickBot="1" x14ac:dyDescent="0.3">
      <c r="E45" s="10">
        <f>SUM(E40:E44)</f>
        <v>42419.05</v>
      </c>
    </row>
    <row r="46" spans="1:7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2022-01-05T08:40:55Z</dcterms:created>
  <dcterms:modified xsi:type="dcterms:W3CDTF">2025-01-14T11:46:59Z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